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D:\Dopbox\Dropbox\Udvikling\Økonomien på plads\Kan downloades af bruger\"/>
    </mc:Choice>
  </mc:AlternateContent>
  <xr:revisionPtr revIDLastSave="0" documentId="8_{A381A078-5628-4FB8-A0DF-12EC43DAB293}" xr6:coauthVersionLast="46" xr6:coauthVersionMax="46" xr10:uidLastSave="{00000000-0000-0000-0000-000000000000}"/>
  <bookViews>
    <workbookView xWindow="-108" yWindow="-108" windowWidth="23256" windowHeight="12576" xr2:uid="{7ABAE7DA-8BB4-4735-A38B-634D7687F3AB}"/>
  </bookViews>
  <sheets>
    <sheet name="Wishy Aps Opgave"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1" l="1"/>
  <c r="C121" i="1"/>
  <c r="E120" i="1"/>
  <c r="D119" i="1"/>
  <c r="C119" i="1"/>
  <c r="C123" i="1" s="1"/>
  <c r="O117" i="1"/>
  <c r="M114" i="1"/>
  <c r="M113" i="1"/>
  <c r="M118" i="1" s="1"/>
  <c r="D113" i="1"/>
  <c r="E113" i="1" s="1"/>
  <c r="C113" i="1"/>
  <c r="O109" i="1"/>
  <c r="E109" i="1"/>
  <c r="D109" i="1"/>
  <c r="C109" i="1"/>
  <c r="B109" i="1"/>
  <c r="D108" i="1"/>
  <c r="C108" i="1"/>
  <c r="E102" i="1"/>
  <c r="B100" i="1"/>
  <c r="B123" i="1" s="1"/>
  <c r="E99" i="1"/>
  <c r="E97" i="1"/>
  <c r="M90" i="1" s="1"/>
  <c r="M95" i="1" s="1"/>
  <c r="E96" i="1"/>
  <c r="D96" i="1"/>
  <c r="C96" i="1"/>
  <c r="O94" i="1"/>
  <c r="M91" i="1"/>
  <c r="O87" i="1"/>
  <c r="O86" i="1"/>
  <c r="O95" i="1" s="1"/>
  <c r="O97" i="1" s="1"/>
  <c r="M82" i="1"/>
  <c r="E79" i="1"/>
  <c r="O78" i="1"/>
  <c r="M76" i="1"/>
  <c r="E76" i="1"/>
  <c r="D76" i="1"/>
  <c r="C76" i="1"/>
  <c r="D75" i="1"/>
  <c r="D98" i="1" s="1"/>
  <c r="C75" i="1"/>
  <c r="E75" i="1" s="1"/>
  <c r="B75" i="1"/>
  <c r="B98" i="1" s="1"/>
  <c r="B121" i="1" s="1"/>
  <c r="O74" i="1"/>
  <c r="M74" i="1"/>
  <c r="M80" i="1" s="1"/>
  <c r="E74" i="1"/>
  <c r="B74" i="1"/>
  <c r="B97" i="1" s="1"/>
  <c r="B120" i="1" s="1"/>
  <c r="O73" i="1"/>
  <c r="O80" i="1" s="1"/>
  <c r="O82" i="1" s="1"/>
  <c r="D73" i="1"/>
  <c r="D77" i="1" s="1"/>
  <c r="C73" i="1"/>
  <c r="E73" i="1" s="1"/>
  <c r="E77" i="1" s="1"/>
  <c r="E80" i="1" s="1"/>
  <c r="B73" i="1"/>
  <c r="B96" i="1" s="1"/>
  <c r="B119" i="1" s="1"/>
  <c r="O53" i="1"/>
  <c r="M53" i="1"/>
  <c r="D45" i="1"/>
  <c r="D85" i="1" s="1"/>
  <c r="C45" i="1"/>
  <c r="C85" i="1" s="1"/>
  <c r="D100" i="1" l="1"/>
  <c r="D121" i="1"/>
  <c r="D123" i="1" s="1"/>
  <c r="C100" i="1"/>
  <c r="E81" i="1"/>
  <c r="E121" i="1"/>
  <c r="C77" i="1"/>
  <c r="D110" i="1"/>
  <c r="D114" i="1" s="1"/>
  <c r="E125" i="1"/>
  <c r="C98" i="1"/>
  <c r="E98" i="1" s="1"/>
  <c r="E100" i="1" s="1"/>
  <c r="E103" i="1" s="1"/>
  <c r="E104" i="1" s="1"/>
  <c r="M97" i="1" s="1"/>
  <c r="C110" i="1"/>
  <c r="C111" i="1" s="1"/>
  <c r="C112" i="1" l="1"/>
  <c r="E110" i="1"/>
  <c r="C114" i="1"/>
  <c r="E114" i="1" s="1"/>
  <c r="D111" i="1"/>
  <c r="E111" i="1" s="1"/>
  <c r="E112" i="1" l="1"/>
  <c r="F111" i="1"/>
  <c r="C115" i="1"/>
  <c r="D115" i="1"/>
  <c r="D116" i="1" s="1"/>
  <c r="D112" i="1"/>
  <c r="C116" i="1" l="1"/>
  <c r="E115" i="1"/>
  <c r="E119" i="1" l="1"/>
  <c r="E123" i="1" s="1"/>
  <c r="E126" i="1" s="1"/>
  <c r="E127" i="1" s="1"/>
  <c r="M120" i="1" s="1"/>
  <c r="F115" i="1"/>
  <c r="O110" i="1"/>
  <c r="O118" i="1" s="1"/>
  <c r="O120" i="1" s="1"/>
  <c r="E116" i="1"/>
</calcChain>
</file>

<file path=xl/sharedStrings.xml><?xml version="1.0" encoding="utf-8"?>
<sst xmlns="http://schemas.openxmlformats.org/spreadsheetml/2006/main" count="176" uniqueCount="75">
  <si>
    <t>Beregningseksempel aktivitetsbudgettering</t>
  </si>
  <si>
    <t>Peter Nordgaard</t>
  </si>
  <si>
    <t>Nu kan du se løsningen nedenfor</t>
  </si>
  <si>
    <t>Budgetforudsætninger for 20XX</t>
  </si>
  <si>
    <t>Husk at regne selv først!:-)</t>
  </si>
  <si>
    <t xml:space="preserve"> </t>
  </si>
  <si>
    <t>Wishy Aps Budgetforudsætninger</t>
  </si>
  <si>
    <t>Budget 20XX DKK</t>
  </si>
  <si>
    <t>Detail</t>
  </si>
  <si>
    <t>Privat</t>
  </si>
  <si>
    <t>Total</t>
  </si>
  <si>
    <t>Antal kunder</t>
  </si>
  <si>
    <t>Omsætning per kunde</t>
  </si>
  <si>
    <t>Bruttoavance</t>
  </si>
  <si>
    <t>Leveringsomkostninger</t>
  </si>
  <si>
    <t>Leveringer per kunde</t>
  </si>
  <si>
    <t>Kassation</t>
  </si>
  <si>
    <t>Varelager Oms Hastighed</t>
  </si>
  <si>
    <t>Debitorer Oms Hastighed</t>
  </si>
  <si>
    <t>Varekreditorer Oms Hastighed</t>
  </si>
  <si>
    <t>Aktivitetsbudget 20XX</t>
  </si>
  <si>
    <t>Balance 01.01.20XX (Primo)</t>
  </si>
  <si>
    <t>Aktiver</t>
  </si>
  <si>
    <t>Passiver</t>
  </si>
  <si>
    <t>Omsætning</t>
  </si>
  <si>
    <t>Egenkapital</t>
  </si>
  <si>
    <t>Vareforbrug</t>
  </si>
  <si>
    <t>Fremmedkapital</t>
  </si>
  <si>
    <t>Dækningsbidrag</t>
  </si>
  <si>
    <t>Likvider</t>
  </si>
  <si>
    <t>Salgsfremmende omk</t>
  </si>
  <si>
    <t>Markedsføringsbidrag</t>
  </si>
  <si>
    <t>Kontante Kap omk</t>
  </si>
  <si>
    <t>Indtjeningsbidrag</t>
  </si>
  <si>
    <t>Afskrivninger</t>
  </si>
  <si>
    <t>Resultat før renter og skat</t>
  </si>
  <si>
    <t>Renter/finansielle omk</t>
  </si>
  <si>
    <t>Resultat før skat</t>
  </si>
  <si>
    <t>Skat</t>
  </si>
  <si>
    <t>Resultat efter skat</t>
  </si>
  <si>
    <t>Varelager</t>
  </si>
  <si>
    <t>Debitorer</t>
  </si>
  <si>
    <t>Banklån</t>
  </si>
  <si>
    <t>Varekreditorer</t>
  </si>
  <si>
    <t>Balance Budget 31.12.20XX</t>
  </si>
  <si>
    <t>Budgetteret Beholdningforskydningsmodel 31.12.20XX</t>
  </si>
  <si>
    <t>Egenkapital indskudt</t>
  </si>
  <si>
    <t>Resultat optjent/selvfinansiering</t>
  </si>
  <si>
    <t>Varekreditorer (Vareforbrug)</t>
  </si>
  <si>
    <t>Likviditetsforskydning</t>
  </si>
  <si>
    <t>Resten af resultatopg</t>
  </si>
  <si>
    <t>Likvider primo</t>
  </si>
  <si>
    <t>Likviditetsvirkning</t>
  </si>
  <si>
    <t>Likviditet ultimo</t>
  </si>
  <si>
    <t>Check</t>
  </si>
  <si>
    <t>Aktivitetsbudget 20XX Ultimo februar</t>
  </si>
  <si>
    <t>Balance Budget 28.02.20XX</t>
  </si>
  <si>
    <t>Anlægsaktiver</t>
  </si>
  <si>
    <t>Maskiner</t>
  </si>
  <si>
    <t>Immaterielle</t>
  </si>
  <si>
    <t>Bruttoavancegrad</t>
  </si>
  <si>
    <t>Omsætningsaktiver</t>
  </si>
  <si>
    <t>Langfristet</t>
  </si>
  <si>
    <t>Dækningsgrad</t>
  </si>
  <si>
    <t>Kortfristet</t>
  </si>
  <si>
    <t>Budgetteret Beholdningforskydningsmodel</t>
  </si>
  <si>
    <t>Varekreditorer (varelager)</t>
  </si>
  <si>
    <t>Aktivitetsbudget 20XX Ultimo April</t>
  </si>
  <si>
    <t>Balance Budget 30.04.20XX</t>
  </si>
  <si>
    <t>Budgetteret Beholdningforskydningsmodel 20XX Ultimo Maj</t>
  </si>
  <si>
    <t>Ekstraopgaver</t>
  </si>
  <si>
    <t>1. hvordan vil du beskrive virksomhedens forventede udvikling?</t>
  </si>
  <si>
    <t>2. Hvorfor er likviditeten bedre ultimo året end i februar og april?</t>
  </si>
  <si>
    <t>3. Hvilke problemer ser du at virksomheden skal løse?</t>
  </si>
  <si>
    <t>4. Hvilke forbedringer af lønsomhed eller omsætningshastigheder er nødvendige?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</si>
</sst>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_ * #,##0_ ;_ * \-#,##0_ ;_ * &quot;-&quot;??_ ;_ @_ "/>
    <numFmt numFmtId="166" formatCode="0.0%"/>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i/>
      <sz val="11"/>
      <color theme="1"/>
      <name val="Calibri"/>
      <family val="2"/>
      <scheme val="minor"/>
    </font>
    <font>
      <sz val="12"/>
      <color theme="1"/>
      <name val="Calibri"/>
      <family val="2"/>
      <scheme val="minor"/>
    </font>
  </fonts>
  <fills count="3">
    <fill>
      <patternFill patternType="none"/>
    </fill>
    <fill>
      <patternFill patternType="gray125"/>
    </fill>
    <fill>
      <patternFill patternType="solid">
        <fgColor rgb="FF00B0F0"/>
        <bgColor indexed="64"/>
      </patternFill>
    </fill>
  </fills>
  <borders count="3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s>
  <cellStyleXfs count="3">
    <xf numFmtId="0" fontId="0" fillId="0" borderId="0"/>
    <xf numFmtId="9" fontId="1" fillId="0" borderId="0" applyFont="0" applyFill="0" applyBorder="0" applyAlignment="0" applyProtection="0"/>
    <xf numFmtId="164" fontId="1" fillId="0" borderId="0" applyFont="0" applyFill="0" applyBorder="0" applyAlignment="0" applyProtection="0"/>
  </cellStyleXfs>
  <cellXfs count="113">
    <xf numFmtId="0" fontId="0" fillId="0" borderId="0" xfId="0"/>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0" borderId="4" xfId="0" applyFont="1" applyBorder="1"/>
    <xf numFmtId="0" fontId="2" fillId="0" borderId="5" xfId="0" applyFont="1" applyBorder="1" applyAlignment="1">
      <alignment horizontal="center" wrapText="1"/>
    </xf>
    <xf numFmtId="0" fontId="2" fillId="0" borderId="5" xfId="0" applyFont="1" applyBorder="1"/>
    <xf numFmtId="0" fontId="0" fillId="0" borderId="6" xfId="0" applyBorder="1"/>
    <xf numFmtId="0" fontId="0" fillId="0" borderId="4" xfId="0" applyBorder="1"/>
    <xf numFmtId="165" fontId="0" fillId="0" borderId="5" xfId="2" applyNumberFormat="1" applyFont="1" applyBorder="1"/>
    <xf numFmtId="9" fontId="0" fillId="0" borderId="0" xfId="0" applyNumberFormat="1"/>
    <xf numFmtId="9" fontId="0" fillId="0" borderId="5" xfId="1" applyFont="1" applyBorder="1"/>
    <xf numFmtId="9" fontId="0" fillId="0" borderId="0" xfId="1" applyFont="1"/>
    <xf numFmtId="0" fontId="0" fillId="0" borderId="7" xfId="0" applyBorder="1"/>
    <xf numFmtId="165" fontId="0" fillId="0" borderId="8" xfId="2" applyNumberFormat="1" applyFont="1" applyBorder="1"/>
    <xf numFmtId="9" fontId="0" fillId="0" borderId="8" xfId="1" applyFont="1" applyBorder="1"/>
    <xf numFmtId="0" fontId="0" fillId="0" borderId="9" xfId="0" applyBorder="1"/>
    <xf numFmtId="0" fontId="0" fillId="0" borderId="10" xfId="0" applyBorder="1"/>
    <xf numFmtId="165" fontId="0" fillId="0" borderId="11" xfId="2" applyNumberFormat="1" applyFont="1" applyBorder="1"/>
    <xf numFmtId="9" fontId="0" fillId="0" borderId="11" xfId="1" applyFont="1" applyBorder="1"/>
    <xf numFmtId="0" fontId="0" fillId="0" borderId="12" xfId="0" applyBorder="1"/>
    <xf numFmtId="9" fontId="0" fillId="0" borderId="0" xfId="1" applyFont="1" applyBorder="1"/>
    <xf numFmtId="165" fontId="0" fillId="0" borderId="0" xfId="2" applyNumberFormat="1" applyFont="1" applyBorder="1"/>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0" fillId="0" borderId="13" xfId="0" applyBorder="1"/>
    <xf numFmtId="9" fontId="2" fillId="0" borderId="14" xfId="1" applyFont="1" applyBorder="1" applyAlignment="1">
      <alignment horizontal="center"/>
    </xf>
    <xf numFmtId="165" fontId="2" fillId="0" borderId="14" xfId="2" applyNumberFormat="1" applyFont="1" applyBorder="1"/>
    <xf numFmtId="165" fontId="0" fillId="0" borderId="14" xfId="2" applyNumberFormat="1" applyFont="1" applyBorder="1"/>
    <xf numFmtId="0" fontId="0" fillId="0" borderId="15" xfId="0" applyBorder="1"/>
    <xf numFmtId="0" fontId="2" fillId="0" borderId="1" xfId="0" applyFont="1" applyBorder="1" applyAlignment="1">
      <alignment horizontal="center"/>
    </xf>
    <xf numFmtId="0" fontId="2" fillId="0" borderId="3" xfId="0" applyFont="1" applyBorder="1" applyAlignment="1">
      <alignment horizontal="center"/>
    </xf>
    <xf numFmtId="0" fontId="2" fillId="0" borderId="2" xfId="0" applyFont="1" applyBorder="1" applyAlignment="1">
      <alignment horizontal="center"/>
    </xf>
    <xf numFmtId="0" fontId="2" fillId="0" borderId="16" xfId="0" applyFont="1" applyBorder="1"/>
    <xf numFmtId="165" fontId="0" fillId="0" borderId="0" xfId="0" applyNumberFormat="1"/>
    <xf numFmtId="0" fontId="0" fillId="0" borderId="17" xfId="0" applyBorder="1"/>
    <xf numFmtId="165" fontId="0" fillId="0" borderId="18" xfId="2" applyNumberFormat="1" applyFont="1" applyBorder="1"/>
    <xf numFmtId="0" fontId="0" fillId="0" borderId="19" xfId="0" applyBorder="1"/>
    <xf numFmtId="0" fontId="0" fillId="0" borderId="20" xfId="0" applyBorder="1"/>
    <xf numFmtId="0" fontId="0" fillId="0" borderId="21" xfId="0" applyBorder="1"/>
    <xf numFmtId="165" fontId="2" fillId="0" borderId="5" xfId="1" applyNumberFormat="1" applyFont="1" applyBorder="1"/>
    <xf numFmtId="165" fontId="2" fillId="0" borderId="5" xfId="2" applyNumberFormat="1" applyFont="1" applyBorder="1"/>
    <xf numFmtId="166" fontId="2" fillId="0" borderId="5" xfId="1" applyNumberFormat="1" applyFont="1" applyBorder="1"/>
    <xf numFmtId="165" fontId="0" fillId="0" borderId="21" xfId="2" applyNumberFormat="1" applyFont="1" applyBorder="1"/>
    <xf numFmtId="165" fontId="1" fillId="0" borderId="5" xfId="1" applyNumberFormat="1" applyFont="1" applyBorder="1"/>
    <xf numFmtId="3" fontId="0" fillId="0" borderId="6" xfId="0" applyNumberFormat="1" applyBorder="1"/>
    <xf numFmtId="165" fontId="1" fillId="0" borderId="5" xfId="2" applyNumberFormat="1" applyFont="1" applyBorder="1"/>
    <xf numFmtId="0" fontId="4" fillId="0" borderId="4" xfId="0" applyFont="1" applyBorder="1"/>
    <xf numFmtId="164" fontId="4" fillId="0" borderId="6" xfId="2" applyFont="1" applyBorder="1"/>
    <xf numFmtId="0" fontId="4" fillId="0" borderId="20" xfId="0" applyFont="1" applyBorder="1"/>
    <xf numFmtId="165" fontId="4" fillId="0" borderId="21" xfId="2" applyNumberFormat="1" applyFont="1" applyBorder="1"/>
    <xf numFmtId="0" fontId="0" fillId="0" borderId="22" xfId="0" applyBorder="1"/>
    <xf numFmtId="0" fontId="0" fillId="0" borderId="23" xfId="0" applyBorder="1"/>
    <xf numFmtId="0" fontId="0" fillId="0" borderId="24" xfId="0" applyBorder="1"/>
    <xf numFmtId="0" fontId="0" fillId="0" borderId="25" xfId="0" applyBorder="1" applyAlignment="1">
      <alignment horizontal="center" wrapText="1"/>
    </xf>
    <xf numFmtId="0" fontId="0" fillId="0" borderId="0" xfId="0" applyAlignment="1">
      <alignment horizontal="center" wrapText="1"/>
    </xf>
    <xf numFmtId="0" fontId="0" fillId="0" borderId="0" xfId="0" applyAlignment="1">
      <alignment horizontal="center" wrapText="1"/>
    </xf>
    <xf numFmtId="0" fontId="0" fillId="0" borderId="5" xfId="0" applyBorder="1"/>
    <xf numFmtId="165" fontId="0" fillId="0" borderId="5" xfId="0" applyNumberFormat="1" applyBorder="1"/>
    <xf numFmtId="0" fontId="0" fillId="0" borderId="11" xfId="0" applyBorder="1"/>
    <xf numFmtId="166" fontId="0" fillId="0" borderId="0" xfId="1" applyNumberFormat="1" applyFont="1"/>
    <xf numFmtId="0" fontId="4" fillId="0" borderId="25" xfId="0" applyFont="1" applyBorder="1" applyAlignment="1">
      <alignment horizontal="center"/>
    </xf>
    <xf numFmtId="0" fontId="4" fillId="0" borderId="0" xfId="0" applyFont="1" applyAlignment="1">
      <alignment horizontal="center"/>
    </xf>
    <xf numFmtId="0" fontId="0" fillId="0" borderId="26" xfId="0" applyBorder="1"/>
    <xf numFmtId="0" fontId="0" fillId="0" borderId="27" xfId="0" applyBorder="1"/>
    <xf numFmtId="165" fontId="0" fillId="0" borderId="28" xfId="0" applyNumberFormat="1" applyBorder="1"/>
    <xf numFmtId="0" fontId="0" fillId="0" borderId="28" xfId="0" applyBorder="1"/>
    <xf numFmtId="0" fontId="0" fillId="0" borderId="29" xfId="0" applyBorder="1"/>
    <xf numFmtId="165" fontId="0" fillId="0" borderId="29" xfId="2" applyNumberFormat="1" applyFont="1" applyBorder="1"/>
    <xf numFmtId="0" fontId="0" fillId="0" borderId="30" xfId="0" applyBorder="1"/>
    <xf numFmtId="165" fontId="0" fillId="0" borderId="6" xfId="0" applyNumberFormat="1" applyBorder="1"/>
    <xf numFmtId="0" fontId="0" fillId="0" borderId="4" xfId="0" applyBorder="1" applyAlignment="1">
      <alignment wrapText="1"/>
    </xf>
    <xf numFmtId="165" fontId="0" fillId="0" borderId="6" xfId="2" applyNumberFormat="1" applyFont="1" applyBorder="1"/>
    <xf numFmtId="165" fontId="4" fillId="0" borderId="5" xfId="0" applyNumberFormat="1" applyFont="1" applyBorder="1"/>
    <xf numFmtId="0" fontId="4" fillId="0" borderId="5" xfId="0" applyFont="1" applyBorder="1"/>
    <xf numFmtId="0" fontId="4" fillId="0" borderId="6" xfId="0" applyFont="1" applyBorder="1"/>
    <xf numFmtId="3" fontId="0" fillId="0" borderId="5" xfId="0" applyNumberFormat="1" applyBorder="1"/>
    <xf numFmtId="165" fontId="4" fillId="0" borderId="6" xfId="2" applyNumberFormat="1" applyFont="1" applyBorder="1"/>
    <xf numFmtId="165" fontId="0" fillId="0" borderId="11" xfId="0" applyNumberFormat="1" applyBorder="1"/>
    <xf numFmtId="0" fontId="0" fillId="0" borderId="31" xfId="0" applyBorder="1"/>
    <xf numFmtId="9" fontId="2" fillId="0" borderId="28" xfId="1" applyFont="1" applyBorder="1" applyAlignment="1">
      <alignment horizontal="center"/>
    </xf>
    <xf numFmtId="165" fontId="2" fillId="0" borderId="28" xfId="2" applyNumberFormat="1" applyFont="1" applyBorder="1"/>
    <xf numFmtId="165" fontId="0" fillId="0" borderId="28" xfId="2" applyNumberFormat="1" applyFont="1" applyBorder="1"/>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0" fillId="0" borderId="3" xfId="0" applyBorder="1"/>
    <xf numFmtId="0" fontId="0" fillId="0" borderId="18" xfId="0" applyBorder="1"/>
    <xf numFmtId="0" fontId="0" fillId="0" borderId="32" xfId="0" applyBorder="1"/>
    <xf numFmtId="9" fontId="5" fillId="0" borderId="5" xfId="1" applyFont="1" applyFill="1" applyBorder="1"/>
    <xf numFmtId="9" fontId="5" fillId="0" borderId="5" xfId="1" applyFont="1" applyBorder="1"/>
    <xf numFmtId="0" fontId="0" fillId="0" borderId="33" xfId="0" applyBorder="1"/>
    <xf numFmtId="165" fontId="0" fillId="0" borderId="21" xfId="0" applyNumberFormat="1" applyBorder="1"/>
    <xf numFmtId="165" fontId="4" fillId="0" borderId="5" xfId="1" applyNumberFormat="1" applyFont="1" applyBorder="1"/>
    <xf numFmtId="165" fontId="4" fillId="0" borderId="5" xfId="2" applyNumberFormat="1" applyFont="1" applyBorder="1"/>
    <xf numFmtId="166" fontId="4" fillId="0" borderId="5" xfId="1" applyNumberFormat="1" applyFont="1" applyBorder="1"/>
    <xf numFmtId="0" fontId="6" fillId="0" borderId="6" xfId="0" applyFont="1" applyBorder="1"/>
    <xf numFmtId="9" fontId="2" fillId="0" borderId="10" xfId="1" applyFont="1" applyBorder="1"/>
    <xf numFmtId="9" fontId="2" fillId="0" borderId="11" xfId="1" applyFont="1" applyBorder="1"/>
    <xf numFmtId="165" fontId="2" fillId="0" borderId="11" xfId="2" applyNumberFormat="1" applyFont="1" applyBorder="1"/>
    <xf numFmtId="0" fontId="0" fillId="0" borderId="25" xfId="0" applyBorder="1"/>
    <xf numFmtId="9" fontId="1" fillId="0" borderId="5" xfId="1" applyFont="1" applyBorder="1"/>
    <xf numFmtId="0" fontId="3" fillId="0" borderId="0" xfId="0" applyFont="1"/>
  </cellXfs>
  <cellStyles count="3">
    <cellStyle name="Komma 2" xfId="2" xr:uid="{B8E408B6-4110-43FD-8992-CCB7E4695CA8}"/>
    <cellStyle name="Normal" xfId="0" builtinId="0"/>
    <cellStyle name="Pro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60960</xdr:rowOff>
    </xdr:from>
    <xdr:to>
      <xdr:col>7</xdr:col>
      <xdr:colOff>83820</xdr:colOff>
      <xdr:row>28</xdr:row>
      <xdr:rowOff>91440</xdr:rowOff>
    </xdr:to>
    <xdr:sp macro="" textlink="">
      <xdr:nvSpPr>
        <xdr:cNvPr id="2" name="Tekstfelt 1">
          <a:extLst>
            <a:ext uri="{FF2B5EF4-FFF2-40B4-BE49-F238E27FC236}">
              <a16:creationId xmlns:a16="http://schemas.microsoft.com/office/drawing/2014/main" id="{8E156407-2409-4A2D-BC96-9D40D86F21CD}"/>
            </a:ext>
          </a:extLst>
        </xdr:cNvPr>
        <xdr:cNvSpPr txBox="1"/>
      </xdr:nvSpPr>
      <xdr:spPr>
        <a:xfrm>
          <a:off x="609600" y="708660"/>
          <a:ext cx="6431280" cy="46024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solidFill>
                <a:schemeClr val="dk1"/>
              </a:solidFill>
              <a:effectLst/>
              <a:latin typeface="+mn-lt"/>
              <a:ea typeface="+mn-ea"/>
              <a:cs typeface="+mn-cs"/>
            </a:rPr>
            <a:t>WISHY</a:t>
          </a:r>
          <a:r>
            <a:rPr lang="da-DK" sz="1100" baseline="0">
              <a:solidFill>
                <a:schemeClr val="dk1"/>
              </a:solidFill>
              <a:effectLst/>
              <a:latin typeface="+mn-lt"/>
              <a:ea typeface="+mn-ea"/>
              <a:cs typeface="+mn-cs"/>
            </a:rPr>
            <a:t> Aps er en nystartet virksomhed, som importerer artikler fra Kina som sælges videre på det danske marked. Der er to kundegrupper, nemlig detailforretninger og private kunder. Varerne sendes direkte med post til private kunder. Til detailforretninger afleveres varerne med bud. En postlevering koster 29 kr og en detaillevering koster 250 kr. Der forventes tre leveringer for hver detailkunde og en levering pr. privatkunde. Regnskabsåret er 1. januar til 31. december.</a:t>
          </a:r>
        </a:p>
        <a:p>
          <a:endParaRPr lang="da-DK" sz="1100" baseline="0">
            <a:solidFill>
              <a:schemeClr val="dk1"/>
            </a:solidFill>
            <a:effectLst/>
            <a:latin typeface="+mn-lt"/>
            <a:ea typeface="+mn-ea"/>
            <a:cs typeface="+mn-cs"/>
          </a:endParaRPr>
        </a:p>
        <a:p>
          <a:r>
            <a:rPr lang="da-DK" sz="1100" baseline="0">
              <a:solidFill>
                <a:schemeClr val="dk1"/>
              </a:solidFill>
              <a:effectLst/>
              <a:latin typeface="+mn-lt"/>
              <a:ea typeface="+mn-ea"/>
              <a:cs typeface="+mn-cs"/>
            </a:rPr>
            <a:t>En privatkunde køber gennemsnitligt for 250 kr, mens en detailforretning køber for 15.000 kroner. Bruttoavancen på varerne er 22% for detail og 34% for private kunder.</a:t>
          </a:r>
        </a:p>
        <a:p>
          <a:endParaRPr lang="da-DK" sz="1100" baseline="0">
            <a:solidFill>
              <a:schemeClr val="dk1"/>
            </a:solidFill>
            <a:effectLst/>
            <a:latin typeface="+mn-lt"/>
            <a:ea typeface="+mn-ea"/>
            <a:cs typeface="+mn-cs"/>
          </a:endParaRPr>
        </a:p>
        <a:p>
          <a:r>
            <a:rPr lang="da-DK" sz="1100" baseline="0">
              <a:solidFill>
                <a:schemeClr val="dk1"/>
              </a:solidFill>
              <a:effectLst/>
              <a:latin typeface="+mn-lt"/>
              <a:ea typeface="+mn-ea"/>
              <a:cs typeface="+mn-cs"/>
            </a:rPr>
            <a:t>For det kommende år forventes 12.000 privatkunder og 2.400 detailforretninger. Det forventes ligeledes at der er en returprocent på 2% fra private kunder. Disse varer kasseres og har altså ingen værdi.</a:t>
          </a:r>
        </a:p>
        <a:p>
          <a:endParaRPr lang="da-DK" sz="1100" baseline="0">
            <a:solidFill>
              <a:schemeClr val="dk1"/>
            </a:solidFill>
            <a:effectLst/>
            <a:latin typeface="+mn-lt"/>
            <a:ea typeface="+mn-ea"/>
            <a:cs typeface="+mn-cs"/>
          </a:endParaRPr>
        </a:p>
        <a:p>
          <a:r>
            <a:rPr lang="en-US"/>
            <a:t>VIrksomheden har et varelager med en omsætningshastighed på 3 og varedebitorer med en omsætningshastighed på 6 for detailkunder. Privatkunder betaler kontant.</a:t>
          </a:r>
        </a:p>
        <a:p>
          <a:endParaRPr lang="da-DK" sz="1100" baseline="0">
            <a:solidFill>
              <a:schemeClr val="dk1"/>
            </a:solidFill>
            <a:effectLst/>
            <a:latin typeface="+mn-lt"/>
            <a:ea typeface="+mn-ea"/>
            <a:cs typeface="+mn-cs"/>
          </a:endParaRPr>
        </a:p>
        <a:p>
          <a:r>
            <a:rPr lang="da-DK" sz="1100" baseline="0">
              <a:solidFill>
                <a:schemeClr val="dk1"/>
              </a:solidFill>
              <a:effectLst/>
              <a:latin typeface="+mn-lt"/>
              <a:ea typeface="+mn-ea"/>
              <a:cs typeface="+mn-cs"/>
            </a:rPr>
            <a:t>Virksomheden er stiftet med en egenkapital på 2 mDKK og en banklån på 1 mDKK. Der er desværre ingen kredit hos virksomhedens vareleverandører fra Kina og varerne betales derfor ved modtagelsen.</a:t>
          </a:r>
        </a:p>
        <a:p>
          <a:endParaRPr lang="da-DK" sz="1100" baseline="0">
            <a:solidFill>
              <a:schemeClr val="dk1"/>
            </a:solidFill>
            <a:effectLst/>
            <a:latin typeface="+mn-lt"/>
            <a:ea typeface="+mn-ea"/>
            <a:cs typeface="+mn-cs"/>
          </a:endParaRPr>
        </a:p>
        <a:p>
          <a:r>
            <a:rPr lang="da-DK" sz="1100" baseline="0">
              <a:solidFill>
                <a:schemeClr val="dk1"/>
              </a:solidFill>
              <a:effectLst/>
              <a:latin typeface="+mn-lt"/>
              <a:ea typeface="+mn-ea"/>
              <a:cs typeface="+mn-cs"/>
            </a:rPr>
            <a:t>Åbningsbalancen består således af Egenkapital og likvider. Varelageret er indkøbt i januar måned.</a:t>
          </a:r>
        </a:p>
        <a:p>
          <a:endParaRPr lang="da-DK" sz="1100" baseline="0">
            <a:solidFill>
              <a:schemeClr val="dk1"/>
            </a:solidFill>
            <a:effectLst/>
            <a:latin typeface="+mn-lt"/>
            <a:ea typeface="+mn-ea"/>
            <a:cs typeface="+mn-cs"/>
          </a:endParaRPr>
        </a:p>
        <a:p>
          <a:r>
            <a:rPr lang="da-DK" sz="1100" baseline="0">
              <a:solidFill>
                <a:schemeClr val="dk1"/>
              </a:solidFill>
              <a:effectLst/>
              <a:latin typeface="+mn-lt"/>
              <a:ea typeface="+mn-ea"/>
              <a:cs typeface="+mn-cs"/>
            </a:rPr>
            <a:t>1. Opstil aktivitetsbudgettet for 20XX</a:t>
          </a:r>
        </a:p>
        <a:p>
          <a:r>
            <a:rPr lang="da-DK" sz="1100" baseline="0">
              <a:solidFill>
                <a:schemeClr val="dk1"/>
              </a:solidFill>
              <a:effectLst/>
              <a:latin typeface="+mn-lt"/>
              <a:ea typeface="+mn-ea"/>
              <a:cs typeface="+mn-cs"/>
            </a:rPr>
            <a:t>2. Opstil Balancen primo og ultimo 20XX</a:t>
          </a:r>
        </a:p>
        <a:p>
          <a:r>
            <a:rPr lang="da-DK" sz="1100" baseline="0">
              <a:solidFill>
                <a:schemeClr val="dk1"/>
              </a:solidFill>
              <a:effectLst/>
              <a:latin typeface="+mn-lt"/>
              <a:ea typeface="+mn-ea"/>
              <a:cs typeface="+mn-cs"/>
            </a:rPr>
            <a:t>3. Opstil beholdningsforskydningsmodellen for år 20XX</a:t>
          </a:r>
        </a:p>
        <a:p>
          <a:r>
            <a:rPr lang="da-DK" sz="1100" baseline="0">
              <a:solidFill>
                <a:schemeClr val="dk1"/>
              </a:solidFill>
              <a:effectLst/>
              <a:latin typeface="+mn-lt"/>
              <a:ea typeface="+mn-ea"/>
              <a:cs typeface="+mn-cs"/>
            </a:rPr>
            <a:t>4. Opstil balancebudget for april 20XX</a:t>
          </a:r>
        </a:p>
        <a:p>
          <a:r>
            <a:rPr lang="da-DK" sz="1100" baseline="0">
              <a:solidFill>
                <a:schemeClr val="dk1"/>
              </a:solidFill>
              <a:effectLst/>
              <a:latin typeface="+mn-lt"/>
              <a:ea typeface="+mn-ea"/>
              <a:cs typeface="+mn-cs"/>
            </a:rPr>
            <a:t>5. Opstil resultatbudget for april 20XX</a:t>
          </a:r>
        </a:p>
        <a:p>
          <a:endParaRPr lang="da-DK" sz="1100" baseline="0">
            <a:solidFill>
              <a:schemeClr val="dk1"/>
            </a:solidFill>
            <a:effectLst/>
            <a:latin typeface="+mn-lt"/>
            <a:ea typeface="+mn-ea"/>
            <a:cs typeface="+mn-cs"/>
          </a:endParaRPr>
        </a:p>
        <a:p>
          <a:endParaRPr lang="da-DK" sz="1100" baseline="0">
            <a:solidFill>
              <a:schemeClr val="dk1"/>
            </a:solidFill>
            <a:effectLst/>
            <a:latin typeface="+mn-lt"/>
            <a:ea typeface="+mn-ea"/>
            <a:cs typeface="+mn-cs"/>
          </a:endParaRPr>
        </a:p>
        <a:p>
          <a:endParaRPr lang="da-DK" sz="1100" baseline="0">
            <a:solidFill>
              <a:schemeClr val="dk1"/>
            </a:solidFill>
            <a:effectLst/>
            <a:latin typeface="+mn-lt"/>
            <a:ea typeface="+mn-ea"/>
            <a:cs typeface="+mn-cs"/>
          </a:endParaRPr>
        </a:p>
        <a:p>
          <a:endParaRPr lang="da-DK" sz="1100" baseline="0">
            <a:solidFill>
              <a:schemeClr val="dk1"/>
            </a:solidFill>
            <a:effectLst/>
            <a:latin typeface="+mn-lt"/>
            <a:ea typeface="+mn-ea"/>
            <a:cs typeface="+mn-cs"/>
          </a:endParaRPr>
        </a:p>
        <a:p>
          <a:endParaRPr lang="da-DK" sz="1100" baseline="0">
            <a:solidFill>
              <a:schemeClr val="dk1"/>
            </a:solidFill>
            <a:effectLst/>
            <a:latin typeface="+mn-lt"/>
            <a:ea typeface="+mn-ea"/>
            <a:cs typeface="+mn-cs"/>
          </a:endParaRPr>
        </a:p>
        <a:p>
          <a:endParaRPr lang="da-DK" sz="1100" baseline="0">
            <a:solidFill>
              <a:schemeClr val="dk1"/>
            </a:solidFill>
            <a:effectLst/>
            <a:latin typeface="+mn-lt"/>
            <a:ea typeface="+mn-ea"/>
            <a:cs typeface="+mn-cs"/>
          </a:endParaRPr>
        </a:p>
        <a:p>
          <a:endParaRPr lang="da-DK" sz="1100">
            <a:solidFill>
              <a:schemeClr val="dk1"/>
            </a:solidFill>
            <a:effectLst/>
            <a:latin typeface="+mn-lt"/>
            <a:ea typeface="+mn-ea"/>
            <a:cs typeface="+mn-cs"/>
          </a:endParaRPr>
        </a:p>
        <a:p>
          <a:endParaRPr lang="da-DK" sz="1100"/>
        </a:p>
      </xdr:txBody>
    </xdr:sp>
    <xdr:clientData/>
  </xdr:twoCellAnchor>
  <xdr:twoCellAnchor>
    <xdr:from>
      <xdr:col>1</xdr:col>
      <xdr:colOff>15240</xdr:colOff>
      <xdr:row>1</xdr:row>
      <xdr:rowOff>15240</xdr:rowOff>
    </xdr:from>
    <xdr:to>
      <xdr:col>1</xdr:col>
      <xdr:colOff>1059180</xdr:colOff>
      <xdr:row>2</xdr:row>
      <xdr:rowOff>0</xdr:rowOff>
    </xdr:to>
    <xdr:sp macro="[0]!Showsolution" textlink="">
      <xdr:nvSpPr>
        <xdr:cNvPr id="3" name="Rektangel 2">
          <a:extLst>
            <a:ext uri="{FF2B5EF4-FFF2-40B4-BE49-F238E27FC236}">
              <a16:creationId xmlns:a16="http://schemas.microsoft.com/office/drawing/2014/main" id="{028B46A4-20CB-4979-9D91-7E81CFF05500}"/>
            </a:ext>
          </a:extLst>
        </xdr:cNvPr>
        <xdr:cNvSpPr/>
      </xdr:nvSpPr>
      <xdr:spPr>
        <a:xfrm>
          <a:off x="624840" y="251460"/>
          <a:ext cx="104394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Vis løsning ÅR</a:t>
          </a:r>
        </a:p>
      </xdr:txBody>
    </xdr:sp>
    <xdr:clientData/>
  </xdr:twoCellAnchor>
  <xdr:twoCellAnchor>
    <xdr:from>
      <xdr:col>1</xdr:col>
      <xdr:colOff>1066800</xdr:colOff>
      <xdr:row>1</xdr:row>
      <xdr:rowOff>15240</xdr:rowOff>
    </xdr:from>
    <xdr:to>
      <xdr:col>2</xdr:col>
      <xdr:colOff>373380</xdr:colOff>
      <xdr:row>1</xdr:row>
      <xdr:rowOff>190500</xdr:rowOff>
    </xdr:to>
    <xdr:sp macro="[0]!Hidesolution" textlink="">
      <xdr:nvSpPr>
        <xdr:cNvPr id="4" name="Rektangel 3">
          <a:extLst>
            <a:ext uri="{FF2B5EF4-FFF2-40B4-BE49-F238E27FC236}">
              <a16:creationId xmlns:a16="http://schemas.microsoft.com/office/drawing/2014/main" id="{D0BE5FA7-BEF0-4C09-8FEC-3A65A529CF89}"/>
            </a:ext>
          </a:extLst>
        </xdr:cNvPr>
        <xdr:cNvSpPr/>
      </xdr:nvSpPr>
      <xdr:spPr>
        <a:xfrm>
          <a:off x="1676400" y="251460"/>
          <a:ext cx="1165860" cy="1752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Skjul løsning ÅR</a:t>
          </a:r>
        </a:p>
        <a:p>
          <a:pPr algn="l"/>
          <a:endParaRPr lang="en-US" sz="1100"/>
        </a:p>
      </xdr:txBody>
    </xdr:sp>
    <xdr:clientData/>
  </xdr:twoCellAnchor>
  <xdr:twoCellAnchor>
    <xdr:from>
      <xdr:col>4</xdr:col>
      <xdr:colOff>594360</xdr:colOff>
      <xdr:row>1</xdr:row>
      <xdr:rowOff>7620</xdr:rowOff>
    </xdr:from>
    <xdr:to>
      <xdr:col>5</xdr:col>
      <xdr:colOff>807720</xdr:colOff>
      <xdr:row>2</xdr:row>
      <xdr:rowOff>0</xdr:rowOff>
    </xdr:to>
    <xdr:sp macro="[0]!ShowApril" textlink="">
      <xdr:nvSpPr>
        <xdr:cNvPr id="5" name="Rektangel 4">
          <a:extLst>
            <a:ext uri="{FF2B5EF4-FFF2-40B4-BE49-F238E27FC236}">
              <a16:creationId xmlns:a16="http://schemas.microsoft.com/office/drawing/2014/main" id="{81537943-88EB-4262-9C22-94BAF7533DB7}"/>
            </a:ext>
          </a:extLst>
        </xdr:cNvPr>
        <xdr:cNvSpPr/>
      </xdr:nvSpPr>
      <xdr:spPr>
        <a:xfrm>
          <a:off x="4671060" y="243840"/>
          <a:ext cx="1219200" cy="19812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Vis løsning April</a:t>
          </a:r>
        </a:p>
      </xdr:txBody>
    </xdr:sp>
    <xdr:clientData/>
  </xdr:twoCellAnchor>
  <xdr:twoCellAnchor>
    <xdr:from>
      <xdr:col>5</xdr:col>
      <xdr:colOff>662940</xdr:colOff>
      <xdr:row>1</xdr:row>
      <xdr:rowOff>7620</xdr:rowOff>
    </xdr:from>
    <xdr:to>
      <xdr:col>6</xdr:col>
      <xdr:colOff>899160</xdr:colOff>
      <xdr:row>2</xdr:row>
      <xdr:rowOff>0</xdr:rowOff>
    </xdr:to>
    <xdr:sp macro="[0]!Hideapril" textlink="">
      <xdr:nvSpPr>
        <xdr:cNvPr id="6" name="Rektangel 5">
          <a:extLst>
            <a:ext uri="{FF2B5EF4-FFF2-40B4-BE49-F238E27FC236}">
              <a16:creationId xmlns:a16="http://schemas.microsoft.com/office/drawing/2014/main" id="{93B22224-C3E8-4A87-99ED-B5186105F24A}"/>
            </a:ext>
          </a:extLst>
        </xdr:cNvPr>
        <xdr:cNvSpPr/>
      </xdr:nvSpPr>
      <xdr:spPr>
        <a:xfrm>
          <a:off x="5745480" y="243840"/>
          <a:ext cx="1196340" cy="19812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Skjul løsning April</a:t>
          </a: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D5149-E8A3-49A2-B135-50BD1E59DD44}">
  <dimension ref="B1:Q134"/>
  <sheetViews>
    <sheetView tabSelected="1" zoomScaleNormal="100" workbookViewId="0">
      <selection activeCell="I13" sqref="I13"/>
    </sheetView>
  </sheetViews>
  <sheetFormatPr defaultRowHeight="14.4" x14ac:dyDescent="0.3"/>
  <cols>
    <col min="2" max="2" width="27.109375" bestFit="1" customWidth="1"/>
    <col min="3" max="3" width="12.21875" customWidth="1"/>
    <col min="4" max="4" width="11.21875" customWidth="1"/>
    <col min="5" max="5" width="14.6640625" bestFit="1" customWidth="1"/>
    <col min="6" max="6" width="14" bestFit="1" customWidth="1"/>
    <col min="7" max="7" width="13.33203125" customWidth="1"/>
    <col min="8" max="8" width="1.33203125" customWidth="1"/>
    <col min="9" max="9" width="3" customWidth="1"/>
    <col min="10" max="10" width="3.21875" customWidth="1"/>
    <col min="11" max="11" width="2.5546875" customWidth="1"/>
    <col min="12" max="12" width="17" customWidth="1"/>
    <col min="13" max="13" width="13.88671875" customWidth="1"/>
    <col min="14" max="14" width="20.5546875" customWidth="1"/>
    <col min="15" max="15" width="12.5546875" customWidth="1"/>
    <col min="16" max="16" width="1.6640625" customWidth="1"/>
    <col min="17" max="17" width="14" customWidth="1"/>
    <col min="18" max="19" width="8.88671875" customWidth="1"/>
  </cols>
  <sheetData>
    <row r="1" spans="2:15" ht="18.600000000000001" thickBot="1" x14ac:dyDescent="0.4">
      <c r="B1" s="1" t="s">
        <v>0</v>
      </c>
      <c r="C1" s="2"/>
      <c r="D1" s="2"/>
      <c r="E1" s="2"/>
      <c r="F1" s="2"/>
      <c r="G1" s="3"/>
    </row>
    <row r="2" spans="2:15" ht="16.2" thickBot="1" x14ac:dyDescent="0.35">
      <c r="B2" s="4" t="s">
        <v>1</v>
      </c>
      <c r="C2" s="5"/>
      <c r="D2" s="5"/>
      <c r="E2" s="5"/>
      <c r="F2" s="5"/>
      <c r="G2" s="6"/>
      <c r="L2" s="7" t="s">
        <v>2</v>
      </c>
      <c r="M2" s="8"/>
      <c r="N2" s="8"/>
      <c r="O2" s="9"/>
    </row>
    <row r="3" spans="2:15" ht="16.2" thickBot="1" x14ac:dyDescent="0.35">
      <c r="B3" s="10" t="s">
        <v>3</v>
      </c>
      <c r="C3" s="11"/>
      <c r="D3" s="11"/>
      <c r="E3" s="11"/>
      <c r="F3" s="11"/>
      <c r="G3" s="12"/>
      <c r="L3" s="7" t="s">
        <v>4</v>
      </c>
      <c r="M3" s="8"/>
      <c r="N3" s="8"/>
      <c r="O3" s="9"/>
    </row>
    <row r="8" spans="2:15" x14ac:dyDescent="0.3">
      <c r="B8" t="s">
        <v>5</v>
      </c>
    </row>
    <row r="29" spans="2:8" ht="15" thickBot="1" x14ac:dyDescent="0.35"/>
    <row r="30" spans="2:8" ht="16.2" thickBot="1" x14ac:dyDescent="0.35">
      <c r="B30" s="7" t="s">
        <v>6</v>
      </c>
      <c r="C30" s="8"/>
      <c r="D30" s="8"/>
      <c r="E30" s="8"/>
      <c r="F30" s="8"/>
      <c r="G30" s="8"/>
      <c r="H30" s="9"/>
    </row>
    <row r="31" spans="2:8" x14ac:dyDescent="0.3">
      <c r="B31" s="13" t="s">
        <v>7</v>
      </c>
      <c r="C31" s="14" t="s">
        <v>8</v>
      </c>
      <c r="D31" s="14" t="s">
        <v>9</v>
      </c>
      <c r="E31" s="15" t="s">
        <v>10</v>
      </c>
      <c r="F31" s="15"/>
      <c r="G31" s="15"/>
      <c r="H31" s="16"/>
    </row>
    <row r="32" spans="2:8" x14ac:dyDescent="0.3">
      <c r="B32" s="17" t="s">
        <v>11</v>
      </c>
      <c r="C32" s="18"/>
      <c r="D32" s="18"/>
      <c r="E32" s="18"/>
      <c r="F32" s="18"/>
      <c r="G32" s="18"/>
      <c r="H32" s="16"/>
    </row>
    <row r="33" spans="2:16" x14ac:dyDescent="0.3">
      <c r="B33" s="17" t="s">
        <v>12</v>
      </c>
      <c r="C33" s="18"/>
      <c r="D33" s="18"/>
      <c r="E33" s="18"/>
      <c r="F33" s="18"/>
      <c r="G33" s="18"/>
      <c r="H33" s="16"/>
      <c r="I33" s="19"/>
    </row>
    <row r="34" spans="2:16" x14ac:dyDescent="0.3">
      <c r="B34" s="17" t="s">
        <v>13</v>
      </c>
      <c r="C34" s="20"/>
      <c r="D34" s="20"/>
      <c r="E34" s="18"/>
      <c r="F34" s="18"/>
      <c r="G34" s="18"/>
      <c r="H34" s="16"/>
    </row>
    <row r="35" spans="2:16" x14ac:dyDescent="0.3">
      <c r="B35" s="17" t="s">
        <v>14</v>
      </c>
      <c r="C35" s="18"/>
      <c r="D35" s="18"/>
      <c r="E35" s="18"/>
      <c r="F35" s="18"/>
      <c r="G35" s="18"/>
      <c r="H35" s="16"/>
    </row>
    <row r="36" spans="2:16" x14ac:dyDescent="0.3">
      <c r="B36" s="17" t="s">
        <v>15</v>
      </c>
      <c r="C36" s="18"/>
      <c r="D36" s="18"/>
      <c r="E36" s="18"/>
      <c r="F36" s="18"/>
      <c r="G36" s="18"/>
      <c r="H36" s="16"/>
      <c r="N36" s="21"/>
    </row>
    <row r="37" spans="2:16" x14ac:dyDescent="0.3">
      <c r="B37" s="17" t="s">
        <v>16</v>
      </c>
      <c r="C37" s="18"/>
      <c r="D37" s="20"/>
      <c r="E37" s="18"/>
      <c r="F37" s="18"/>
      <c r="G37" s="18"/>
      <c r="H37" s="16"/>
    </row>
    <row r="38" spans="2:16" x14ac:dyDescent="0.3">
      <c r="B38" s="17"/>
      <c r="C38" s="18"/>
      <c r="D38" s="20"/>
      <c r="E38" s="18"/>
      <c r="F38" s="18"/>
      <c r="G38" s="18"/>
      <c r="H38" s="16"/>
    </row>
    <row r="39" spans="2:16" x14ac:dyDescent="0.3">
      <c r="B39" s="17" t="s">
        <v>17</v>
      </c>
      <c r="C39" s="18"/>
      <c r="D39" s="18"/>
      <c r="E39" s="18"/>
      <c r="F39" s="18"/>
      <c r="G39" s="18"/>
      <c r="H39" s="16"/>
    </row>
    <row r="40" spans="2:16" x14ac:dyDescent="0.3">
      <c r="B40" s="17" t="s">
        <v>18</v>
      </c>
      <c r="C40" s="18"/>
      <c r="D40" s="20"/>
      <c r="E40" s="18"/>
      <c r="F40" s="18"/>
      <c r="G40" s="18"/>
      <c r="H40" s="16"/>
    </row>
    <row r="41" spans="2:16" x14ac:dyDescent="0.3">
      <c r="B41" s="22" t="s">
        <v>19</v>
      </c>
      <c r="C41" s="23"/>
      <c r="D41" s="24"/>
      <c r="E41" s="23"/>
      <c r="F41" s="23"/>
      <c r="G41" s="23"/>
      <c r="H41" s="25"/>
    </row>
    <row r="42" spans="2:16" ht="15" thickBot="1" x14ac:dyDescent="0.35">
      <c r="B42" s="26"/>
      <c r="C42" s="27"/>
      <c r="D42" s="28"/>
      <c r="E42" s="27"/>
      <c r="F42" s="27"/>
      <c r="G42" s="27"/>
      <c r="H42" s="29"/>
    </row>
    <row r="43" spans="2:16" ht="15" thickBot="1" x14ac:dyDescent="0.35">
      <c r="C43" s="30"/>
      <c r="D43" s="30"/>
      <c r="E43" s="31"/>
      <c r="F43" s="31"/>
      <c r="G43" s="31"/>
    </row>
    <row r="44" spans="2:16" ht="18.600000000000001" thickBot="1" x14ac:dyDescent="0.4">
      <c r="B44" s="7" t="s">
        <v>20</v>
      </c>
      <c r="C44" s="8"/>
      <c r="D44" s="8"/>
      <c r="E44" s="8"/>
      <c r="F44" s="8"/>
      <c r="G44" s="8"/>
      <c r="H44" s="9"/>
      <c r="L44" s="32" t="s">
        <v>21</v>
      </c>
      <c r="M44" s="33"/>
      <c r="N44" s="33"/>
      <c r="O44" s="33"/>
      <c r="P44" s="34"/>
    </row>
    <row r="45" spans="2:16" ht="15" thickBot="1" x14ac:dyDescent="0.35">
      <c r="B45" s="35"/>
      <c r="C45" s="36" t="str">
        <f>C31</f>
        <v>Detail</v>
      </c>
      <c r="D45" s="36" t="str">
        <f>D31</f>
        <v>Privat</v>
      </c>
      <c r="E45" s="37" t="s">
        <v>10</v>
      </c>
      <c r="F45" s="38"/>
      <c r="G45" s="38"/>
      <c r="H45" s="39"/>
      <c r="L45" s="40" t="s">
        <v>22</v>
      </c>
      <c r="M45" s="41"/>
      <c r="N45" s="40" t="s">
        <v>23</v>
      </c>
      <c r="O45" s="42"/>
      <c r="P45" s="43"/>
    </row>
    <row r="46" spans="2:16" x14ac:dyDescent="0.3">
      <c r="B46" s="17" t="s">
        <v>24</v>
      </c>
      <c r="C46" s="18"/>
      <c r="D46" s="18"/>
      <c r="E46" s="18"/>
      <c r="F46" s="18"/>
      <c r="G46" s="18"/>
      <c r="H46" s="16"/>
      <c r="J46" s="44" t="s">
        <v>5</v>
      </c>
      <c r="L46" s="35"/>
      <c r="M46" s="39"/>
      <c r="N46" s="45" t="s">
        <v>25</v>
      </c>
      <c r="O46" s="46"/>
      <c r="P46" s="47"/>
    </row>
    <row r="47" spans="2:16" x14ac:dyDescent="0.3">
      <c r="B47" s="17" t="s">
        <v>26</v>
      </c>
      <c r="C47" s="18"/>
      <c r="D47" s="18"/>
      <c r="E47" s="18"/>
      <c r="F47" s="18"/>
      <c r="G47" s="18"/>
      <c r="H47" s="16"/>
      <c r="L47" s="17"/>
      <c r="M47" s="16"/>
      <c r="N47" s="48"/>
      <c r="O47" s="49"/>
      <c r="P47" s="47"/>
    </row>
    <row r="48" spans="2:16" x14ac:dyDescent="0.3">
      <c r="B48" s="13" t="s">
        <v>13</v>
      </c>
      <c r="C48" s="50"/>
      <c r="D48" s="50"/>
      <c r="E48" s="51"/>
      <c r="F48" s="52"/>
      <c r="G48" s="51"/>
      <c r="H48" s="16"/>
      <c r="I48" t="s">
        <v>5</v>
      </c>
      <c r="J48" s="44" t="s">
        <v>5</v>
      </c>
      <c r="L48" s="17"/>
      <c r="M48" s="16"/>
      <c r="N48" s="48" t="s">
        <v>27</v>
      </c>
      <c r="O48" s="53"/>
      <c r="P48" s="47"/>
    </row>
    <row r="49" spans="2:16" x14ac:dyDescent="0.3">
      <c r="B49" s="17" t="s">
        <v>14</v>
      </c>
      <c r="C49" s="54"/>
      <c r="D49" s="54"/>
      <c r="E49" s="18"/>
      <c r="F49" s="51"/>
      <c r="G49" s="51"/>
      <c r="H49" s="16"/>
      <c r="J49" s="44"/>
      <c r="L49" s="17"/>
      <c r="M49" s="16"/>
      <c r="N49" s="48"/>
      <c r="O49" s="53"/>
      <c r="P49" s="47"/>
    </row>
    <row r="50" spans="2:16" x14ac:dyDescent="0.3">
      <c r="B50" s="17" t="s">
        <v>16</v>
      </c>
      <c r="C50" s="54"/>
      <c r="D50" s="54"/>
      <c r="E50" s="18"/>
      <c r="F50" s="51"/>
      <c r="G50" s="51"/>
      <c r="H50" s="16"/>
      <c r="J50" s="44"/>
      <c r="L50" s="17"/>
      <c r="M50" s="16"/>
      <c r="N50" s="48"/>
      <c r="O50" s="53"/>
      <c r="P50" s="47"/>
    </row>
    <row r="51" spans="2:16" x14ac:dyDescent="0.3">
      <c r="B51" s="13" t="s">
        <v>28</v>
      </c>
      <c r="C51" s="50"/>
      <c r="D51" s="50"/>
      <c r="E51" s="51"/>
      <c r="F51" s="52"/>
      <c r="G51" s="51"/>
      <c r="H51" s="16"/>
      <c r="J51" s="44"/>
      <c r="L51" s="17" t="s">
        <v>29</v>
      </c>
      <c r="M51" s="55"/>
      <c r="N51" s="48"/>
      <c r="O51" s="49"/>
      <c r="P51" s="47"/>
    </row>
    <row r="52" spans="2:16" x14ac:dyDescent="0.3">
      <c r="B52" s="13"/>
      <c r="C52" s="52"/>
      <c r="D52" s="52"/>
      <c r="E52" s="52"/>
      <c r="F52" s="51"/>
      <c r="G52" s="51"/>
      <c r="H52" s="16"/>
      <c r="J52" s="44"/>
      <c r="L52" s="17"/>
      <c r="M52" s="16"/>
      <c r="N52" s="48"/>
      <c r="O52" s="49"/>
      <c r="P52" s="47"/>
    </row>
    <row r="53" spans="2:16" ht="15.6" x14ac:dyDescent="0.3">
      <c r="B53" s="17" t="s">
        <v>30</v>
      </c>
      <c r="C53" s="56"/>
      <c r="D53" s="56"/>
      <c r="E53" s="56"/>
      <c r="F53" s="51"/>
      <c r="G53" s="51"/>
      <c r="H53" s="16"/>
      <c r="J53" s="44"/>
      <c r="L53" s="57" t="s">
        <v>10</v>
      </c>
      <c r="M53" s="58">
        <f>SUM(M46:M52)</f>
        <v>0</v>
      </c>
      <c r="N53" s="59"/>
      <c r="O53" s="60">
        <f>SUM(O46:O52)</f>
        <v>0</v>
      </c>
      <c r="P53" s="47"/>
    </row>
    <row r="54" spans="2:16" ht="15" thickBot="1" x14ac:dyDescent="0.35">
      <c r="B54" s="13" t="s">
        <v>31</v>
      </c>
      <c r="C54" s="51"/>
      <c r="D54" s="51"/>
      <c r="E54" s="51"/>
      <c r="F54" s="51"/>
      <c r="G54" s="51"/>
      <c r="H54" s="16"/>
      <c r="J54" s="44"/>
      <c r="L54" s="26"/>
      <c r="M54" s="29"/>
      <c r="N54" s="61"/>
      <c r="O54" s="62"/>
      <c r="P54" s="63"/>
    </row>
    <row r="55" spans="2:16" x14ac:dyDescent="0.3">
      <c r="B55" s="17" t="s">
        <v>32</v>
      </c>
      <c r="C55" s="56"/>
      <c r="D55" s="56"/>
      <c r="E55" s="56"/>
      <c r="F55" s="51"/>
      <c r="G55" s="51"/>
      <c r="H55" s="16"/>
      <c r="J55" s="44"/>
    </row>
    <row r="56" spans="2:16" ht="14.4" customHeight="1" x14ac:dyDescent="0.3">
      <c r="B56" s="13" t="s">
        <v>33</v>
      </c>
      <c r="C56" s="51"/>
      <c r="D56" s="51"/>
      <c r="E56" s="51"/>
      <c r="F56" s="51"/>
      <c r="G56" s="51"/>
      <c r="H56" s="16"/>
      <c r="I56" s="64" t="s">
        <v>5</v>
      </c>
      <c r="J56" s="65"/>
    </row>
    <row r="57" spans="2:16" x14ac:dyDescent="0.3">
      <c r="B57" s="17" t="s">
        <v>34</v>
      </c>
      <c r="C57" s="56"/>
      <c r="D57" s="56"/>
      <c r="E57" s="51"/>
      <c r="F57" s="51"/>
      <c r="G57" s="51"/>
      <c r="H57" s="16"/>
      <c r="I57" s="64"/>
      <c r="J57" s="65"/>
    </row>
    <row r="58" spans="2:16" x14ac:dyDescent="0.3">
      <c r="B58" s="13" t="s">
        <v>35</v>
      </c>
      <c r="C58" s="51"/>
      <c r="D58" s="51"/>
      <c r="E58" s="51"/>
      <c r="F58" s="51"/>
      <c r="G58" s="51"/>
      <c r="H58" s="16"/>
      <c r="I58" s="64"/>
      <c r="J58" s="65"/>
    </row>
    <row r="59" spans="2:16" x14ac:dyDescent="0.3">
      <c r="B59" s="17" t="s">
        <v>36</v>
      </c>
      <c r="C59" s="52"/>
      <c r="D59" s="56"/>
      <c r="E59" s="56"/>
      <c r="F59" s="51"/>
      <c r="G59" s="51"/>
      <c r="H59" s="16"/>
      <c r="I59" s="64"/>
      <c r="J59" s="65"/>
    </row>
    <row r="60" spans="2:16" x14ac:dyDescent="0.3">
      <c r="B60" s="13" t="s">
        <v>37</v>
      </c>
      <c r="C60" s="52"/>
      <c r="D60" s="52"/>
      <c r="E60" s="51"/>
      <c r="F60" s="51"/>
      <c r="G60" s="51"/>
      <c r="H60" s="16"/>
      <c r="I60" s="64"/>
      <c r="J60" s="65"/>
    </row>
    <row r="61" spans="2:16" x14ac:dyDescent="0.3">
      <c r="B61" s="17" t="s">
        <v>38</v>
      </c>
      <c r="C61" s="52"/>
      <c r="D61" s="52"/>
      <c r="E61" s="56"/>
      <c r="F61" s="51"/>
      <c r="G61" s="51"/>
      <c r="H61" s="16"/>
      <c r="I61" s="64"/>
      <c r="J61" s="65"/>
    </row>
    <row r="62" spans="2:16" x14ac:dyDescent="0.3">
      <c r="B62" s="13" t="s">
        <v>39</v>
      </c>
      <c r="C62" s="52"/>
      <c r="D62" s="52"/>
      <c r="E62" s="51"/>
      <c r="F62" s="51"/>
      <c r="G62" s="51"/>
      <c r="H62" s="16"/>
      <c r="I62" s="66"/>
      <c r="J62" s="66"/>
    </row>
    <row r="63" spans="2:16" x14ac:dyDescent="0.3">
      <c r="B63" s="17"/>
      <c r="C63" s="52"/>
      <c r="D63" s="52"/>
      <c r="E63" s="51"/>
      <c r="F63" s="51"/>
      <c r="G63" s="51"/>
      <c r="H63" s="16"/>
      <c r="I63" s="66"/>
      <c r="J63" s="66"/>
    </row>
    <row r="64" spans="2:16" x14ac:dyDescent="0.3">
      <c r="B64" s="17"/>
      <c r="C64" s="67"/>
      <c r="D64" s="67"/>
      <c r="E64" s="18"/>
      <c r="F64" s="18"/>
      <c r="G64" s="18"/>
      <c r="H64" s="16"/>
    </row>
    <row r="65" spans="2:16" x14ac:dyDescent="0.3">
      <c r="B65" s="17" t="s">
        <v>40</v>
      </c>
      <c r="C65" s="18"/>
      <c r="D65" s="18"/>
      <c r="E65" s="18"/>
      <c r="F65" s="18"/>
      <c r="G65" s="18"/>
      <c r="H65" s="16"/>
    </row>
    <row r="66" spans="2:16" x14ac:dyDescent="0.3">
      <c r="B66" s="17" t="s">
        <v>41</v>
      </c>
      <c r="C66" s="18"/>
      <c r="D66" s="67"/>
      <c r="E66" s="56"/>
      <c r="F66" s="18"/>
      <c r="G66" s="18"/>
      <c r="H66" s="16"/>
    </row>
    <row r="67" spans="2:16" x14ac:dyDescent="0.3">
      <c r="B67" s="17" t="s">
        <v>25</v>
      </c>
      <c r="C67" s="67"/>
      <c r="D67" s="67"/>
      <c r="E67" s="56"/>
      <c r="F67" s="51"/>
      <c r="G67" s="51"/>
      <c r="H67" s="16"/>
      <c r="J67" s="44" t="s">
        <v>5</v>
      </c>
    </row>
    <row r="68" spans="2:16" x14ac:dyDescent="0.3">
      <c r="B68" s="17" t="s">
        <v>42</v>
      </c>
      <c r="C68" s="67"/>
      <c r="D68" s="67"/>
      <c r="E68" s="56"/>
      <c r="F68" s="51"/>
      <c r="G68" s="51"/>
      <c r="H68" s="16"/>
      <c r="J68" s="44"/>
    </row>
    <row r="69" spans="2:16" x14ac:dyDescent="0.3">
      <c r="B69" s="17" t="s">
        <v>43</v>
      </c>
      <c r="C69" s="68"/>
      <c r="D69" s="68"/>
      <c r="E69" s="68"/>
      <c r="F69" s="51"/>
      <c r="G69" s="51"/>
      <c r="H69" s="16"/>
      <c r="I69" t="s">
        <v>5</v>
      </c>
      <c r="J69" s="44"/>
    </row>
    <row r="70" spans="2:16" ht="15" thickBot="1" x14ac:dyDescent="0.35">
      <c r="B70" s="26"/>
      <c r="C70" s="69"/>
      <c r="D70" s="69"/>
      <c r="E70" s="27"/>
      <c r="F70" s="27"/>
      <c r="G70" s="27"/>
      <c r="H70" s="29"/>
    </row>
    <row r="71" spans="2:16" ht="18.600000000000001" thickBot="1" x14ac:dyDescent="0.4">
      <c r="J71" s="44" t="s">
        <v>5</v>
      </c>
      <c r="L71" s="32" t="s">
        <v>44</v>
      </c>
      <c r="M71" s="33"/>
      <c r="N71" s="33"/>
      <c r="O71" s="33"/>
      <c r="P71" s="34"/>
    </row>
    <row r="72" spans="2:16" ht="16.2" thickBot="1" x14ac:dyDescent="0.35">
      <c r="B72" s="7" t="s">
        <v>45</v>
      </c>
      <c r="C72" s="8"/>
      <c r="D72" s="8"/>
      <c r="E72" s="8"/>
      <c r="F72" s="8"/>
      <c r="G72" s="8"/>
      <c r="H72" s="9"/>
      <c r="J72" s="70" t="s">
        <v>5</v>
      </c>
      <c r="L72" s="71" t="s">
        <v>22</v>
      </c>
      <c r="M72" s="72"/>
      <c r="N72" s="4" t="s">
        <v>23</v>
      </c>
      <c r="O72" s="6"/>
      <c r="P72" s="73"/>
    </row>
    <row r="73" spans="2:16" x14ac:dyDescent="0.3">
      <c r="B73" s="74" t="str">
        <f>B51</f>
        <v>Dækningsbidrag</v>
      </c>
      <c r="C73" s="75">
        <f>C51</f>
        <v>0</v>
      </c>
      <c r="D73" s="75">
        <f>D51</f>
        <v>0</v>
      </c>
      <c r="E73" s="75">
        <f>C73+D73</f>
        <v>0</v>
      </c>
      <c r="F73" s="76"/>
      <c r="G73" s="76"/>
      <c r="H73" s="77"/>
      <c r="L73" s="74"/>
      <c r="M73" s="77"/>
      <c r="N73" s="74" t="s">
        <v>46</v>
      </c>
      <c r="O73" s="78">
        <f>2000000</f>
        <v>2000000</v>
      </c>
      <c r="P73" s="79"/>
    </row>
    <row r="74" spans="2:16" ht="28.8" x14ac:dyDescent="0.3">
      <c r="B74" s="17" t="str">
        <f>B65</f>
        <v>Varelager</v>
      </c>
      <c r="C74" s="68" t="s">
        <v>5</v>
      </c>
      <c r="D74" s="68" t="s">
        <v>5</v>
      </c>
      <c r="E74" s="68">
        <f>-E65</f>
        <v>0</v>
      </c>
      <c r="F74" s="20"/>
      <c r="G74" s="20"/>
      <c r="H74" s="16"/>
      <c r="L74" s="17" t="s">
        <v>40</v>
      </c>
      <c r="M74" s="80">
        <f>E65</f>
        <v>0</v>
      </c>
      <c r="N74" s="81" t="s">
        <v>47</v>
      </c>
      <c r="O74" s="80">
        <f>E51</f>
        <v>0</v>
      </c>
      <c r="P74" s="79"/>
    </row>
    <row r="75" spans="2:16" x14ac:dyDescent="0.3">
      <c r="B75" s="17" t="str">
        <f>B66</f>
        <v>Debitorer</v>
      </c>
      <c r="C75" s="68">
        <f>-C66</f>
        <v>0</v>
      </c>
      <c r="D75" s="68">
        <f>-D66</f>
        <v>0</v>
      </c>
      <c r="E75" s="68">
        <f>C75+D75</f>
        <v>0</v>
      </c>
      <c r="F75" s="67"/>
      <c r="G75" s="67"/>
      <c r="H75" s="16"/>
      <c r="L75" s="17"/>
      <c r="M75" s="80"/>
      <c r="N75" s="81"/>
      <c r="O75" s="80"/>
      <c r="P75" s="79"/>
    </row>
    <row r="76" spans="2:16" x14ac:dyDescent="0.3">
      <c r="B76" s="17" t="s">
        <v>48</v>
      </c>
      <c r="C76" s="68">
        <f>C69</f>
        <v>0</v>
      </c>
      <c r="D76" s="68">
        <f>D69</f>
        <v>0</v>
      </c>
      <c r="E76" s="68">
        <f>E69</f>
        <v>0</v>
      </c>
      <c r="F76" s="67"/>
      <c r="G76" s="67"/>
      <c r="H76" s="16"/>
      <c r="L76" s="17" t="s">
        <v>41</v>
      </c>
      <c r="M76" s="80">
        <f>E66</f>
        <v>0</v>
      </c>
      <c r="N76" s="17" t="s">
        <v>27</v>
      </c>
      <c r="O76" s="82">
        <v>1000000</v>
      </c>
      <c r="P76" s="79"/>
    </row>
    <row r="77" spans="2:16" ht="15.6" x14ac:dyDescent="0.3">
      <c r="B77" s="57" t="s">
        <v>49</v>
      </c>
      <c r="C77" s="83">
        <f>SUM(C73:C76)</f>
        <v>0</v>
      </c>
      <c r="D77" s="83">
        <f>SUM(D73:D76)</f>
        <v>0</v>
      </c>
      <c r="E77" s="83">
        <f>SUM(E73:E76)</f>
        <v>0</v>
      </c>
      <c r="F77" s="84" t="s">
        <v>50</v>
      </c>
      <c r="G77" s="84"/>
      <c r="H77" s="85"/>
      <c r="L77" s="17"/>
      <c r="M77" s="16"/>
      <c r="N77" s="17"/>
      <c r="O77" s="16"/>
      <c r="P77" s="79"/>
    </row>
    <row r="78" spans="2:16" x14ac:dyDescent="0.3">
      <c r="B78" s="17"/>
      <c r="C78" s="67"/>
      <c r="D78" s="67"/>
      <c r="E78" s="67"/>
      <c r="F78" s="67" t="s">
        <v>5</v>
      </c>
      <c r="G78" s="67"/>
      <c r="H78" s="16"/>
      <c r="L78" s="17" t="s">
        <v>29</v>
      </c>
      <c r="M78" s="80">
        <v>-6267600</v>
      </c>
      <c r="N78" s="17" t="s">
        <v>43</v>
      </c>
      <c r="O78" s="80">
        <f>E76</f>
        <v>0</v>
      </c>
      <c r="P78" s="79"/>
    </row>
    <row r="79" spans="2:16" x14ac:dyDescent="0.3">
      <c r="B79" s="17" t="s">
        <v>51</v>
      </c>
      <c r="C79" s="67"/>
      <c r="D79" s="67"/>
      <c r="E79" s="86">
        <f>M51</f>
        <v>0</v>
      </c>
      <c r="F79" s="67" t="s">
        <v>5</v>
      </c>
      <c r="G79" s="67"/>
      <c r="H79" s="16"/>
      <c r="J79" t="s">
        <v>5</v>
      </c>
      <c r="L79" s="17"/>
      <c r="M79" s="16"/>
      <c r="N79" s="17"/>
      <c r="O79" s="16"/>
      <c r="P79" s="79"/>
    </row>
    <row r="80" spans="2:16" ht="15.6" x14ac:dyDescent="0.3">
      <c r="B80" s="17" t="s">
        <v>52</v>
      </c>
      <c r="C80" s="67"/>
      <c r="D80" s="67"/>
      <c r="E80" s="68">
        <f>E77</f>
        <v>0</v>
      </c>
      <c r="F80" s="67" t="s">
        <v>5</v>
      </c>
      <c r="G80" s="67"/>
      <c r="H80" s="16"/>
      <c r="L80" s="57" t="s">
        <v>10</v>
      </c>
      <c r="M80" s="87">
        <f>SUM(M73:M79)</f>
        <v>-6267600</v>
      </c>
      <c r="N80" s="57"/>
      <c r="O80" s="87">
        <f>SUM(O73:O79)</f>
        <v>3000000</v>
      </c>
      <c r="P80" s="79"/>
    </row>
    <row r="81" spans="2:17" ht="15" thickBot="1" x14ac:dyDescent="0.35">
      <c r="B81" s="26" t="s">
        <v>53</v>
      </c>
      <c r="C81" s="69"/>
      <c r="D81" s="69"/>
      <c r="E81" s="88">
        <f>E79+E80</f>
        <v>0</v>
      </c>
      <c r="F81" s="69" t="s">
        <v>5</v>
      </c>
      <c r="G81" s="69"/>
      <c r="H81" s="29"/>
      <c r="L81" s="26"/>
      <c r="M81" s="29"/>
      <c r="N81" s="26"/>
      <c r="O81" s="29"/>
      <c r="P81" s="89"/>
    </row>
    <row r="82" spans="2:17" x14ac:dyDescent="0.3">
      <c r="L82" t="s">
        <v>54</v>
      </c>
      <c r="M82" s="44">
        <f>M78-E89</f>
        <v>-6267600</v>
      </c>
      <c r="O82" s="44">
        <f>O80-M80</f>
        <v>9267600</v>
      </c>
    </row>
    <row r="83" spans="2:17" ht="15" thickBot="1" x14ac:dyDescent="0.35">
      <c r="C83" s="44" t="s">
        <v>5</v>
      </c>
    </row>
    <row r="84" spans="2:17" ht="18.600000000000001" thickBot="1" x14ac:dyDescent="0.4">
      <c r="B84" s="7" t="s">
        <v>55</v>
      </c>
      <c r="C84" s="8"/>
      <c r="D84" s="8"/>
      <c r="E84" s="8"/>
      <c r="F84" s="8"/>
      <c r="G84" s="8"/>
      <c r="H84" s="9"/>
      <c r="L84" s="32" t="s">
        <v>56</v>
      </c>
      <c r="M84" s="33"/>
      <c r="N84" s="33"/>
      <c r="O84" s="33"/>
      <c r="P84" s="34"/>
    </row>
    <row r="85" spans="2:17" ht="16.2" thickBot="1" x14ac:dyDescent="0.35">
      <c r="B85" s="74"/>
      <c r="C85" s="90" t="str">
        <f>C45</f>
        <v>Detail</v>
      </c>
      <c r="D85" s="90" t="str">
        <f>D45</f>
        <v>Privat</v>
      </c>
      <c r="E85" s="91" t="s">
        <v>10</v>
      </c>
      <c r="F85" s="92"/>
      <c r="G85" s="92"/>
      <c r="H85" s="77"/>
      <c r="L85" s="93" t="s">
        <v>22</v>
      </c>
      <c r="M85" s="94"/>
      <c r="N85" s="93" t="s">
        <v>23</v>
      </c>
      <c r="O85" s="95"/>
      <c r="P85" s="96"/>
    </row>
    <row r="86" spans="2:17" x14ac:dyDescent="0.3">
      <c r="B86" s="17" t="s">
        <v>24</v>
      </c>
      <c r="C86" s="18"/>
      <c r="D86" s="18"/>
      <c r="E86" s="18"/>
      <c r="F86" s="18"/>
      <c r="G86" s="18"/>
      <c r="H86" s="16"/>
      <c r="L86" s="35" t="s">
        <v>57</v>
      </c>
      <c r="M86" s="97"/>
      <c r="N86" s="74" t="s">
        <v>46</v>
      </c>
      <c r="O86" s="78">
        <f>2000000</f>
        <v>2000000</v>
      </c>
      <c r="P86" s="98"/>
    </row>
    <row r="87" spans="2:17" ht="28.8" x14ac:dyDescent="0.3">
      <c r="B87" s="17" t="s">
        <v>26</v>
      </c>
      <c r="C87" s="18"/>
      <c r="D87" s="18"/>
      <c r="E87" s="18"/>
      <c r="F87" s="18"/>
      <c r="G87" s="18"/>
      <c r="H87" s="16"/>
      <c r="L87" s="17" t="s">
        <v>58</v>
      </c>
      <c r="M87" s="49"/>
      <c r="N87" s="81" t="s">
        <v>47</v>
      </c>
      <c r="O87" s="80">
        <f>E92</f>
        <v>0</v>
      </c>
      <c r="P87" s="79"/>
      <c r="Q87" s="44" t="s">
        <v>5</v>
      </c>
    </row>
    <row r="88" spans="2:17" x14ac:dyDescent="0.3">
      <c r="B88" s="13" t="s">
        <v>13</v>
      </c>
      <c r="C88" s="50"/>
      <c r="D88" s="50"/>
      <c r="E88" s="51"/>
      <c r="F88" s="52"/>
      <c r="G88" s="51"/>
      <c r="H88" s="16"/>
      <c r="L88" s="17" t="s">
        <v>59</v>
      </c>
      <c r="M88" s="49"/>
      <c r="N88" s="17"/>
      <c r="O88" s="16"/>
      <c r="P88" s="79"/>
    </row>
    <row r="89" spans="2:17" x14ac:dyDescent="0.3">
      <c r="B89" s="99" t="s">
        <v>60</v>
      </c>
      <c r="C89" s="100"/>
      <c r="D89" s="100"/>
      <c r="E89" s="100"/>
      <c r="F89" s="67"/>
      <c r="G89" s="67"/>
      <c r="H89" s="101"/>
      <c r="L89" s="17" t="s">
        <v>61</v>
      </c>
      <c r="M89" s="49"/>
      <c r="N89" s="17"/>
      <c r="O89" s="16"/>
      <c r="P89" s="79"/>
    </row>
    <row r="90" spans="2:17" x14ac:dyDescent="0.3">
      <c r="B90" s="17" t="s">
        <v>14</v>
      </c>
      <c r="C90" s="54"/>
      <c r="D90" s="54"/>
      <c r="E90" s="18"/>
      <c r="F90" s="51"/>
      <c r="G90" s="51"/>
      <c r="H90" s="16"/>
      <c r="L90" s="17" t="s">
        <v>40</v>
      </c>
      <c r="M90" s="102">
        <f>-E97</f>
        <v>0</v>
      </c>
      <c r="N90" s="81"/>
      <c r="O90" s="80"/>
      <c r="P90" s="79"/>
    </row>
    <row r="91" spans="2:17" x14ac:dyDescent="0.3">
      <c r="B91" s="17" t="s">
        <v>16</v>
      </c>
      <c r="C91" s="54"/>
      <c r="D91" s="54"/>
      <c r="E91" s="18"/>
      <c r="F91" s="51"/>
      <c r="G91" s="51"/>
      <c r="H91" s="16"/>
      <c r="L91" s="17" t="s">
        <v>41</v>
      </c>
      <c r="M91" s="102">
        <f>C66</f>
        <v>0</v>
      </c>
      <c r="N91" s="17" t="s">
        <v>27</v>
      </c>
      <c r="O91" s="101"/>
      <c r="P91" s="79"/>
    </row>
    <row r="92" spans="2:17" ht="15.6" x14ac:dyDescent="0.3">
      <c r="B92" s="57" t="s">
        <v>28</v>
      </c>
      <c r="C92" s="103"/>
      <c r="D92" s="103"/>
      <c r="E92" s="104"/>
      <c r="F92" s="105"/>
      <c r="G92" s="104"/>
      <c r="H92" s="106"/>
      <c r="L92" s="17"/>
      <c r="M92" s="49" t="s">
        <v>5</v>
      </c>
      <c r="N92" s="17" t="s">
        <v>62</v>
      </c>
      <c r="O92" s="82">
        <v>1000000</v>
      </c>
      <c r="P92" s="79"/>
    </row>
    <row r="93" spans="2:17" ht="15" thickBot="1" x14ac:dyDescent="0.35">
      <c r="B93" s="107" t="s">
        <v>63</v>
      </c>
      <c r="C93" s="108"/>
      <c r="D93" s="108"/>
      <c r="E93" s="108"/>
      <c r="F93" s="109"/>
      <c r="G93" s="109"/>
      <c r="H93" s="29"/>
      <c r="L93" s="17" t="s">
        <v>29</v>
      </c>
      <c r="M93" s="102">
        <v>-11894600</v>
      </c>
      <c r="N93" s="110" t="s">
        <v>64</v>
      </c>
      <c r="O93" s="101"/>
      <c r="P93" s="79"/>
    </row>
    <row r="94" spans="2:17" ht="15" thickBot="1" x14ac:dyDescent="0.35">
      <c r="L94" s="17"/>
      <c r="M94" s="49"/>
      <c r="N94" s="17" t="s">
        <v>43</v>
      </c>
      <c r="O94" s="80">
        <f>E99</f>
        <v>0</v>
      </c>
      <c r="P94" s="79"/>
    </row>
    <row r="95" spans="2:17" ht="16.2" thickBot="1" x14ac:dyDescent="0.35">
      <c r="B95" s="7" t="s">
        <v>65</v>
      </c>
      <c r="C95" s="8"/>
      <c r="D95" s="8"/>
      <c r="E95" s="8"/>
      <c r="F95" s="8"/>
      <c r="G95" s="8"/>
      <c r="H95" s="9"/>
      <c r="L95" s="57" t="s">
        <v>10</v>
      </c>
      <c r="M95" s="60">
        <f>SUM(M86:M94)</f>
        <v>-11894600</v>
      </c>
      <c r="N95" s="57"/>
      <c r="O95" s="87">
        <f>SUM(O86:O94)</f>
        <v>3000000</v>
      </c>
      <c r="P95" s="79"/>
    </row>
    <row r="96" spans="2:17" ht="15" thickBot="1" x14ac:dyDescent="0.35">
      <c r="B96" s="74" t="str">
        <f>B73</f>
        <v>Dækningsbidrag</v>
      </c>
      <c r="C96" s="75" t="str">
        <f>C74</f>
        <v xml:space="preserve"> </v>
      </c>
      <c r="D96" s="75" t="str">
        <f>D74</f>
        <v xml:space="preserve"> </v>
      </c>
      <c r="E96" s="75">
        <f>E92</f>
        <v>0</v>
      </c>
      <c r="F96" s="76"/>
      <c r="G96" s="76"/>
      <c r="H96" s="77"/>
      <c r="L96" s="26"/>
      <c r="M96" s="62"/>
      <c r="N96" s="26"/>
      <c r="O96" s="29"/>
      <c r="P96" s="89"/>
    </row>
    <row r="97" spans="2:17" x14ac:dyDescent="0.3">
      <c r="B97" s="17" t="str">
        <f t="shared" ref="B97:B100" si="0">B74</f>
        <v>Varelager</v>
      </c>
      <c r="C97" s="68" t="s">
        <v>5</v>
      </c>
      <c r="D97" s="68" t="s">
        <v>5</v>
      </c>
      <c r="E97" s="68">
        <f>-E65</f>
        <v>0</v>
      </c>
      <c r="F97" s="111"/>
      <c r="G97" s="111"/>
      <c r="H97" s="16"/>
      <c r="L97" t="s">
        <v>54</v>
      </c>
      <c r="M97" s="44">
        <f>M93-E104</f>
        <v>-11894600</v>
      </c>
      <c r="O97" s="44">
        <f>O95-M95</f>
        <v>14894600</v>
      </c>
    </row>
    <row r="98" spans="2:17" x14ac:dyDescent="0.3">
      <c r="B98" s="17" t="str">
        <f t="shared" si="0"/>
        <v>Debitorer</v>
      </c>
      <c r="C98" s="68">
        <f>C75</f>
        <v>0</v>
      </c>
      <c r="D98" s="68">
        <f>D75</f>
        <v>0</v>
      </c>
      <c r="E98" s="68">
        <f>C98+D98</f>
        <v>0</v>
      </c>
      <c r="F98" s="67"/>
      <c r="G98" s="67"/>
      <c r="H98" s="16"/>
    </row>
    <row r="99" spans="2:17" x14ac:dyDescent="0.3">
      <c r="B99" s="17" t="s">
        <v>66</v>
      </c>
      <c r="C99" s="68" t="s">
        <v>5</v>
      </c>
      <c r="D99" s="68" t="s">
        <v>5</v>
      </c>
      <c r="E99" s="68">
        <f>E69</f>
        <v>0</v>
      </c>
      <c r="F99" s="67"/>
      <c r="G99" s="67"/>
      <c r="H99" s="16"/>
    </row>
    <row r="100" spans="2:17" ht="15.6" x14ac:dyDescent="0.3">
      <c r="B100" s="13" t="str">
        <f t="shared" si="0"/>
        <v>Likviditetsforskydning</v>
      </c>
      <c r="C100" s="83">
        <f>SUM(C96:C99)</f>
        <v>0</v>
      </c>
      <c r="D100" s="83">
        <f>SUM(D96:D99)</f>
        <v>0</v>
      </c>
      <c r="E100" s="83">
        <f>SUM(E96:E99)</f>
        <v>0</v>
      </c>
      <c r="F100" s="84" t="s">
        <v>5</v>
      </c>
      <c r="G100" s="84"/>
      <c r="H100" s="85"/>
    </row>
    <row r="101" spans="2:17" x14ac:dyDescent="0.3">
      <c r="B101" s="17"/>
      <c r="C101" s="67"/>
      <c r="D101" s="67"/>
      <c r="E101" s="67"/>
      <c r="F101" s="67" t="s">
        <v>5</v>
      </c>
      <c r="G101" s="67"/>
      <c r="H101" s="16"/>
    </row>
    <row r="102" spans="2:17" x14ac:dyDescent="0.3">
      <c r="B102" s="17" t="s">
        <v>51</v>
      </c>
      <c r="C102" s="67"/>
      <c r="D102" s="67"/>
      <c r="E102" s="86">
        <f>E79</f>
        <v>0</v>
      </c>
      <c r="F102" s="67" t="s">
        <v>5</v>
      </c>
      <c r="G102" s="67"/>
      <c r="H102" s="16"/>
    </row>
    <row r="103" spans="2:17" x14ac:dyDescent="0.3">
      <c r="B103" s="17" t="s">
        <v>52</v>
      </c>
      <c r="C103" s="67"/>
      <c r="D103" s="67"/>
      <c r="E103" s="68">
        <f>E100</f>
        <v>0</v>
      </c>
      <c r="F103" s="67" t="s">
        <v>5</v>
      </c>
      <c r="G103" s="67"/>
      <c r="H103" s="16"/>
    </row>
    <row r="104" spans="2:17" ht="15" thickBot="1" x14ac:dyDescent="0.35">
      <c r="B104" s="26" t="s">
        <v>53</v>
      </c>
      <c r="C104" s="69"/>
      <c r="D104" s="69"/>
      <c r="E104" s="88">
        <f>E102+E103</f>
        <v>0</v>
      </c>
      <c r="F104" s="69" t="s">
        <v>5</v>
      </c>
      <c r="G104" s="69"/>
      <c r="H104" s="29"/>
    </row>
    <row r="106" spans="2:17" ht="15" thickBot="1" x14ac:dyDescent="0.35"/>
    <row r="107" spans="2:17" ht="18.600000000000001" thickBot="1" x14ac:dyDescent="0.4">
      <c r="B107" s="7" t="s">
        <v>67</v>
      </c>
      <c r="C107" s="8"/>
      <c r="D107" s="8"/>
      <c r="E107" s="8"/>
      <c r="F107" s="8"/>
      <c r="G107" s="8"/>
      <c r="H107" s="9"/>
      <c r="L107" s="32" t="s">
        <v>68</v>
      </c>
      <c r="M107" s="33"/>
      <c r="N107" s="33"/>
      <c r="O107" s="33"/>
      <c r="P107" s="34"/>
    </row>
    <row r="108" spans="2:17" ht="16.2" thickBot="1" x14ac:dyDescent="0.35">
      <c r="B108" s="74"/>
      <c r="C108" s="90">
        <f>C68</f>
        <v>0</v>
      </c>
      <c r="D108" s="90">
        <f>D68</f>
        <v>0</v>
      </c>
      <c r="E108" s="91" t="s">
        <v>10</v>
      </c>
      <c r="F108" s="92"/>
      <c r="G108" s="92"/>
      <c r="H108" s="77"/>
      <c r="L108" s="93" t="s">
        <v>22</v>
      </c>
      <c r="M108" s="94"/>
      <c r="N108" s="93" t="s">
        <v>23</v>
      </c>
      <c r="O108" s="95"/>
      <c r="P108" s="96"/>
    </row>
    <row r="109" spans="2:17" x14ac:dyDescent="0.3">
      <c r="B109" s="17" t="str">
        <f>B86</f>
        <v>Omsætning</v>
      </c>
      <c r="C109" s="18">
        <f>C46/12*4</f>
        <v>0</v>
      </c>
      <c r="D109" s="18">
        <f>D46/12*4</f>
        <v>0</v>
      </c>
      <c r="E109" s="18">
        <f>SUM(C109:D109)</f>
        <v>0</v>
      </c>
      <c r="F109" s="18"/>
      <c r="G109" s="18"/>
      <c r="H109" s="16"/>
      <c r="L109" s="35" t="s">
        <v>57</v>
      </c>
      <c r="M109" s="97"/>
      <c r="N109" s="74" t="s">
        <v>46</v>
      </c>
      <c r="O109" s="78">
        <f>2000000</f>
        <v>2000000</v>
      </c>
      <c r="P109" s="98"/>
    </row>
    <row r="110" spans="2:17" ht="28.8" x14ac:dyDescent="0.3">
      <c r="B110" s="17" t="s">
        <v>26</v>
      </c>
      <c r="C110" s="18">
        <f>C109*(1-$C$34)</f>
        <v>0</v>
      </c>
      <c r="D110" s="18">
        <f>D109*(1-$D$34)</f>
        <v>0</v>
      </c>
      <c r="E110" s="18">
        <f t="shared" ref="E110:E111" si="1">C110+D110</f>
        <v>0</v>
      </c>
      <c r="F110" s="18"/>
      <c r="G110" s="18"/>
      <c r="H110" s="16"/>
      <c r="L110" s="17" t="s">
        <v>58</v>
      </c>
      <c r="M110" s="49"/>
      <c r="N110" s="81" t="s">
        <v>47</v>
      </c>
      <c r="O110" s="80">
        <f>E115</f>
        <v>0</v>
      </c>
      <c r="P110" s="79"/>
      <c r="Q110" s="44" t="s">
        <v>5</v>
      </c>
    </row>
    <row r="111" spans="2:17" x14ac:dyDescent="0.3">
      <c r="B111" s="13" t="s">
        <v>13</v>
      </c>
      <c r="C111" s="50">
        <f>C109-C110</f>
        <v>0</v>
      </c>
      <c r="D111" s="50">
        <f>D109-D110</f>
        <v>0</v>
      </c>
      <c r="E111" s="51">
        <f t="shared" si="1"/>
        <v>0</v>
      </c>
      <c r="F111" s="52" t="e">
        <f>E111/E109</f>
        <v>#DIV/0!</v>
      </c>
      <c r="G111" s="51"/>
      <c r="H111" s="16"/>
      <c r="L111" s="17" t="s">
        <v>59</v>
      </c>
      <c r="M111" s="49"/>
      <c r="N111" s="17"/>
      <c r="O111" s="16"/>
      <c r="P111" s="79"/>
    </row>
    <row r="112" spans="2:17" x14ac:dyDescent="0.3">
      <c r="B112" s="99" t="s">
        <v>60</v>
      </c>
      <c r="C112" s="100" t="e">
        <f>C111/C109</f>
        <v>#DIV/0!</v>
      </c>
      <c r="D112" s="100" t="e">
        <f>D111/D109</f>
        <v>#DIV/0!</v>
      </c>
      <c r="E112" s="100" t="e">
        <f>E111/E109</f>
        <v>#DIV/0!</v>
      </c>
      <c r="F112" s="67"/>
      <c r="G112" s="67"/>
      <c r="H112" s="101"/>
      <c r="L112" s="17" t="s">
        <v>61</v>
      </c>
      <c r="M112" s="49"/>
      <c r="N112" s="17"/>
      <c r="O112" s="16"/>
      <c r="P112" s="79"/>
    </row>
    <row r="113" spans="2:16" x14ac:dyDescent="0.3">
      <c r="B113" s="17" t="s">
        <v>14</v>
      </c>
      <c r="C113" s="54">
        <f>C$32/12*4*C$35*C$36</f>
        <v>0</v>
      </c>
      <c r="D113" s="54">
        <f>D$32/12*4*D$35*D$36</f>
        <v>0</v>
      </c>
      <c r="E113" s="18">
        <f>C113+D113</f>
        <v>0</v>
      </c>
      <c r="F113" s="51"/>
      <c r="G113" s="51"/>
      <c r="H113" s="16"/>
      <c r="L113" s="17" t="s">
        <v>40</v>
      </c>
      <c r="M113" s="102">
        <f>-E120</f>
        <v>0</v>
      </c>
      <c r="N113" s="81"/>
      <c r="O113" s="80"/>
      <c r="P113" s="79"/>
    </row>
    <row r="114" spans="2:16" x14ac:dyDescent="0.3">
      <c r="B114" s="17" t="s">
        <v>16</v>
      </c>
      <c r="C114" s="54">
        <f t="shared" ref="C114:D114" si="2">C110*C$37</f>
        <v>0</v>
      </c>
      <c r="D114" s="54">
        <f t="shared" si="2"/>
        <v>0</v>
      </c>
      <c r="E114" s="18">
        <f>C114+D114</f>
        <v>0</v>
      </c>
      <c r="F114" s="51"/>
      <c r="G114" s="51"/>
      <c r="H114" s="16"/>
      <c r="L114" s="17" t="s">
        <v>41</v>
      </c>
      <c r="M114" s="102">
        <f>M91</f>
        <v>0</v>
      </c>
      <c r="N114" s="17" t="s">
        <v>27</v>
      </c>
      <c r="O114" s="101"/>
      <c r="P114" s="79"/>
    </row>
    <row r="115" spans="2:16" ht="15.6" x14ac:dyDescent="0.3">
      <c r="B115" s="57" t="s">
        <v>28</v>
      </c>
      <c r="C115" s="103">
        <f>C111-C113-C114</f>
        <v>0</v>
      </c>
      <c r="D115" s="103">
        <f>D111-D113-D114</f>
        <v>0</v>
      </c>
      <c r="E115" s="104">
        <f>C115+D115</f>
        <v>0</v>
      </c>
      <c r="F115" s="105" t="e">
        <f>E115/E109</f>
        <v>#DIV/0!</v>
      </c>
      <c r="G115" s="104"/>
      <c r="H115" s="106"/>
      <c r="L115" s="17"/>
      <c r="M115" s="49"/>
      <c r="N115" s="17" t="s">
        <v>62</v>
      </c>
      <c r="O115" s="82">
        <v>1000000</v>
      </c>
      <c r="P115" s="79"/>
    </row>
    <row r="116" spans="2:16" ht="15" thickBot="1" x14ac:dyDescent="0.35">
      <c r="B116" s="107" t="s">
        <v>63</v>
      </c>
      <c r="C116" s="108" t="e">
        <f>C115/C109</f>
        <v>#DIV/0!</v>
      </c>
      <c r="D116" s="108" t="e">
        <f>D115/D109</f>
        <v>#DIV/0!</v>
      </c>
      <c r="E116" s="108" t="e">
        <f>E115/E109</f>
        <v>#DIV/0!</v>
      </c>
      <c r="F116" s="109"/>
      <c r="G116" s="109"/>
      <c r="H116" s="29"/>
      <c r="L116" s="17" t="s">
        <v>29</v>
      </c>
      <c r="M116" s="102">
        <v>-10769200</v>
      </c>
      <c r="N116" s="110" t="s">
        <v>64</v>
      </c>
      <c r="O116" s="101"/>
      <c r="P116" s="79"/>
    </row>
    <row r="117" spans="2:16" ht="15" thickBot="1" x14ac:dyDescent="0.35">
      <c r="L117" s="17"/>
      <c r="M117" s="49"/>
      <c r="N117" s="17" t="s">
        <v>43</v>
      </c>
      <c r="O117" s="80">
        <f>E122</f>
        <v>0</v>
      </c>
      <c r="P117" s="79"/>
    </row>
    <row r="118" spans="2:16" ht="16.2" thickBot="1" x14ac:dyDescent="0.35">
      <c r="B118" s="7" t="s">
        <v>69</v>
      </c>
      <c r="C118" s="8"/>
      <c r="D118" s="8"/>
      <c r="E118" s="8"/>
      <c r="F118" s="8"/>
      <c r="G118" s="8"/>
      <c r="H118" s="9"/>
      <c r="L118" s="57" t="s">
        <v>10</v>
      </c>
      <c r="M118" s="60">
        <f>SUM(M109:M117)</f>
        <v>-10769200</v>
      </c>
      <c r="N118" s="57"/>
      <c r="O118" s="87">
        <f>SUM(O109:O117)</f>
        <v>3000000</v>
      </c>
      <c r="P118" s="79"/>
    </row>
    <row r="119" spans="2:16" ht="15" thickBot="1" x14ac:dyDescent="0.35">
      <c r="B119" s="74" t="str">
        <f>B96</f>
        <v>Dækningsbidrag</v>
      </c>
      <c r="C119" s="75" t="str">
        <f>C97</f>
        <v xml:space="preserve"> </v>
      </c>
      <c r="D119" s="75" t="str">
        <f>D97</f>
        <v xml:space="preserve"> </v>
      </c>
      <c r="E119" s="75">
        <f>E115</f>
        <v>0</v>
      </c>
      <c r="F119" s="76"/>
      <c r="G119" s="76"/>
      <c r="H119" s="77"/>
      <c r="L119" s="26"/>
      <c r="M119" s="62"/>
      <c r="N119" s="26"/>
      <c r="O119" s="29"/>
      <c r="P119" s="89"/>
    </row>
    <row r="120" spans="2:16" x14ac:dyDescent="0.3">
      <c r="B120" s="17" t="str">
        <f t="shared" ref="B120:B123" si="3">B97</f>
        <v>Varelager</v>
      </c>
      <c r="C120" s="68" t="s">
        <v>5</v>
      </c>
      <c r="D120" s="68" t="s">
        <v>5</v>
      </c>
      <c r="E120" s="68">
        <f>-E65</f>
        <v>0</v>
      </c>
      <c r="F120" s="111"/>
      <c r="G120" s="111"/>
      <c r="H120" s="16"/>
      <c r="L120" t="s">
        <v>54</v>
      </c>
      <c r="M120" s="44">
        <f>M116-E127</f>
        <v>-10769200</v>
      </c>
      <c r="O120" s="44">
        <f>O118-M118</f>
        <v>13769200</v>
      </c>
    </row>
    <row r="121" spans="2:16" x14ac:dyDescent="0.3">
      <c r="B121" s="17" t="str">
        <f t="shared" si="3"/>
        <v>Debitorer</v>
      </c>
      <c r="C121" s="68">
        <f>-C66</f>
        <v>0</v>
      </c>
      <c r="D121" s="68">
        <f>D98</f>
        <v>0</v>
      </c>
      <c r="E121" s="68">
        <f>C121+D121</f>
        <v>0</v>
      </c>
      <c r="F121" s="67"/>
      <c r="G121" s="67"/>
      <c r="H121" s="16"/>
    </row>
    <row r="122" spans="2:16" x14ac:dyDescent="0.3">
      <c r="B122" s="17" t="s">
        <v>66</v>
      </c>
      <c r="C122" s="68" t="s">
        <v>5</v>
      </c>
      <c r="D122" s="68" t="s">
        <v>5</v>
      </c>
      <c r="E122" s="68">
        <f>E69</f>
        <v>0</v>
      </c>
      <c r="F122" s="67"/>
      <c r="G122" s="67"/>
      <c r="H122" s="16"/>
    </row>
    <row r="123" spans="2:16" ht="15.6" x14ac:dyDescent="0.3">
      <c r="B123" s="13" t="str">
        <f t="shared" si="3"/>
        <v>Likviditetsforskydning</v>
      </c>
      <c r="C123" s="83">
        <f>SUM(C119:C122)</f>
        <v>0</v>
      </c>
      <c r="D123" s="83">
        <f>SUM(D119:D122)</f>
        <v>0</v>
      </c>
      <c r="E123" s="83">
        <f>SUM(E119:E122)</f>
        <v>0</v>
      </c>
      <c r="F123" s="84" t="s">
        <v>5</v>
      </c>
      <c r="G123" s="84"/>
      <c r="H123" s="85"/>
    </row>
    <row r="124" spans="2:16" x14ac:dyDescent="0.3">
      <c r="B124" s="17"/>
      <c r="C124" s="67"/>
      <c r="D124" s="67"/>
      <c r="E124" s="67"/>
      <c r="F124" s="67" t="s">
        <v>5</v>
      </c>
      <c r="G124" s="67"/>
      <c r="H124" s="16"/>
    </row>
    <row r="125" spans="2:16" x14ac:dyDescent="0.3">
      <c r="B125" s="17" t="s">
        <v>51</v>
      </c>
      <c r="C125" s="67"/>
      <c r="D125" s="67"/>
      <c r="E125" s="86">
        <f>E102</f>
        <v>0</v>
      </c>
      <c r="F125" s="67" t="s">
        <v>5</v>
      </c>
      <c r="G125" s="67"/>
      <c r="H125" s="16"/>
    </row>
    <row r="126" spans="2:16" x14ac:dyDescent="0.3">
      <c r="B126" s="17" t="s">
        <v>52</v>
      </c>
      <c r="C126" s="67"/>
      <c r="D126" s="67"/>
      <c r="E126" s="68">
        <f>E123</f>
        <v>0</v>
      </c>
      <c r="F126" s="67" t="s">
        <v>5</v>
      </c>
      <c r="G126" s="67"/>
      <c r="H126" s="16"/>
    </row>
    <row r="127" spans="2:16" ht="15" thickBot="1" x14ac:dyDescent="0.35">
      <c r="B127" s="26" t="s">
        <v>53</v>
      </c>
      <c r="C127" s="69"/>
      <c r="D127" s="69"/>
      <c r="E127" s="88">
        <f>E125+E126</f>
        <v>0</v>
      </c>
      <c r="F127" s="69" t="s">
        <v>5</v>
      </c>
      <c r="G127" s="69"/>
      <c r="H127" s="29"/>
    </row>
    <row r="129" spans="2:2" ht="18" x14ac:dyDescent="0.35">
      <c r="B129" s="112" t="s">
        <v>70</v>
      </c>
    </row>
    <row r="131" spans="2:2" x14ac:dyDescent="0.3">
      <c r="B131" t="s">
        <v>71</v>
      </c>
    </row>
    <row r="132" spans="2:2" x14ac:dyDescent="0.3">
      <c r="B132" t="s">
        <v>72</v>
      </c>
    </row>
    <row r="133" spans="2:2" x14ac:dyDescent="0.3">
      <c r="B133" t="s">
        <v>73</v>
      </c>
    </row>
    <row r="134" spans="2:2" x14ac:dyDescent="0.3">
      <c r="B134" t="s">
        <v>74</v>
      </c>
    </row>
  </sheetData>
  <mergeCells count="19">
    <mergeCell ref="B84:H84"/>
    <mergeCell ref="L84:P84"/>
    <mergeCell ref="B95:H95"/>
    <mergeCell ref="B107:H107"/>
    <mergeCell ref="L107:P107"/>
    <mergeCell ref="B118:H118"/>
    <mergeCell ref="B44:H44"/>
    <mergeCell ref="L44:P44"/>
    <mergeCell ref="I56:J61"/>
    <mergeCell ref="L71:P71"/>
    <mergeCell ref="B72:H72"/>
    <mergeCell ref="L72:M72"/>
    <mergeCell ref="N72:O72"/>
    <mergeCell ref="B1:G1"/>
    <mergeCell ref="B2:G2"/>
    <mergeCell ref="L2:O2"/>
    <mergeCell ref="B3:G3"/>
    <mergeCell ref="L3:O3"/>
    <mergeCell ref="B30:H30"/>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Wishy Aps Opgave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N</dc:creator>
  <cp:lastModifiedBy>Peter N</cp:lastModifiedBy>
  <dcterms:created xsi:type="dcterms:W3CDTF">2021-04-22T09:16:20Z</dcterms:created>
  <dcterms:modified xsi:type="dcterms:W3CDTF">2021-04-22T09:17:11Z</dcterms:modified>
</cp:coreProperties>
</file>