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D:\Dopbox\Dropbox\Udvikling\Økonomien på plads\Kan downloades af bruger\"/>
    </mc:Choice>
  </mc:AlternateContent>
  <xr:revisionPtr revIDLastSave="0" documentId="8_{40D2F7E4-28CF-44AF-B331-7158533D36AC}" xr6:coauthVersionLast="45" xr6:coauthVersionMax="45" xr10:uidLastSave="{00000000-0000-0000-0000-000000000000}"/>
  <bookViews>
    <workbookView xWindow="-108" yWindow="-108" windowWidth="23256" windowHeight="12576" xr2:uid="{00000000-000D-0000-FFFF-FFFF00000000}"/>
  </bookViews>
  <sheets>
    <sheet name="Århus Ål"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60" i="1" l="1"/>
  <c r="E60" i="1"/>
  <c r="E58" i="1"/>
  <c r="E46" i="1" l="1"/>
  <c r="F44" i="1"/>
  <c r="E43" i="1"/>
  <c r="F43" i="1"/>
  <c r="G40" i="1"/>
  <c r="F47" i="1"/>
  <c r="E47" i="1"/>
  <c r="E27" i="1"/>
  <c r="E48" i="1" s="1"/>
  <c r="F27" i="1"/>
  <c r="F48" i="1" s="1"/>
  <c r="G20" i="1"/>
  <c r="G19" i="1"/>
  <c r="G47" i="1" s="1"/>
  <c r="F40" i="1"/>
  <c r="E40" i="1"/>
  <c r="E57" i="1" s="1"/>
  <c r="F39" i="1"/>
  <c r="E39" i="1"/>
  <c r="G39" i="1" s="1"/>
  <c r="F26" i="1"/>
  <c r="F46" i="1" s="1"/>
  <c r="E26" i="1"/>
  <c r="F22" i="1"/>
  <c r="F45" i="1" s="1"/>
  <c r="E22" i="1"/>
  <c r="E23" i="1" s="1"/>
  <c r="E45" i="1" s="1"/>
  <c r="G43" i="1" l="1"/>
  <c r="F52" i="1"/>
  <c r="F56" i="1"/>
  <c r="E52" i="1"/>
  <c r="G52" i="1" s="1"/>
  <c r="E56" i="1"/>
  <c r="F57" i="1"/>
  <c r="G57" i="1" s="1"/>
  <c r="E44" i="1"/>
  <c r="E28" i="1"/>
  <c r="F24" i="1"/>
  <c r="G23" i="1"/>
  <c r="G45" i="1" s="1"/>
  <c r="G26" i="1"/>
  <c r="G46" i="1" s="1"/>
  <c r="G22" i="1"/>
  <c r="G44" i="1" s="1"/>
  <c r="G27" i="1"/>
  <c r="G48" i="1" s="1"/>
  <c r="F28" i="1"/>
  <c r="E24" i="1"/>
  <c r="G56" i="1" l="1"/>
  <c r="F58" i="1"/>
  <c r="E30" i="1"/>
  <c r="E32" i="1" s="1"/>
  <c r="E53" i="1"/>
  <c r="E54" i="1" s="1"/>
  <c r="F30" i="1"/>
  <c r="F32" i="1" s="1"/>
  <c r="G28" i="1"/>
  <c r="G30" i="1"/>
  <c r="G32" i="1" s="1"/>
  <c r="F53" i="1"/>
  <c r="G24" i="1"/>
  <c r="G58" i="1" l="1"/>
  <c r="F54" i="1"/>
  <c r="G53" i="1"/>
  <c r="E62" i="1"/>
  <c r="G54" i="1" l="1"/>
  <c r="J54" i="1" s="1"/>
  <c r="J58" i="1" l="1"/>
  <c r="F62" i="1"/>
  <c r="G60" i="1"/>
  <c r="G62" i="1" l="1"/>
  <c r="J60" i="1"/>
  <c r="J61" i="1" s="1"/>
</calcChain>
</file>

<file path=xl/sharedStrings.xml><?xml version="1.0" encoding="utf-8"?>
<sst xmlns="http://schemas.openxmlformats.org/spreadsheetml/2006/main" count="44" uniqueCount="31">
  <si>
    <t>Århus Ål</t>
  </si>
  <si>
    <t>Omsætning</t>
  </si>
  <si>
    <t>Solgte stk</t>
  </si>
  <si>
    <t>Supermarkeder</t>
  </si>
  <si>
    <t>Specialbutikker</t>
  </si>
  <si>
    <t>Antal leveringer</t>
  </si>
  <si>
    <t xml:space="preserve"> </t>
  </si>
  <si>
    <t>Rabat</t>
  </si>
  <si>
    <t>Netto Omsætning</t>
  </si>
  <si>
    <t>Vareforbrug</t>
  </si>
  <si>
    <t>Dækningsbidrag</t>
  </si>
  <si>
    <t>Dækningsgrad</t>
  </si>
  <si>
    <t>Regnskab 20X6 DKK</t>
  </si>
  <si>
    <t>Driver Supermarkeder</t>
  </si>
  <si>
    <t>Driver Specialbutikker</t>
  </si>
  <si>
    <t>Antal pr. levering</t>
  </si>
  <si>
    <t>Brutto Salgspris pr. stk</t>
  </si>
  <si>
    <t>Kostpris pr. stk</t>
  </si>
  <si>
    <t>Aktivitetsbudget 20X7</t>
  </si>
  <si>
    <t>Budget 20X7 DKK</t>
  </si>
  <si>
    <t>Rabatprocent</t>
  </si>
  <si>
    <t>Nøgletal KPI Regnskab 20X6</t>
  </si>
  <si>
    <t>Total</t>
  </si>
  <si>
    <t>Distribution</t>
  </si>
  <si>
    <t>Variable omkostninger i alt</t>
  </si>
  <si>
    <t>Leveringspris pr. levering</t>
  </si>
  <si>
    <t>Antal dåser pr. levering</t>
  </si>
  <si>
    <t>Distributionsomkostninger</t>
  </si>
  <si>
    <t>Budgetforudsætninger for 20X7</t>
  </si>
  <si>
    <t>Beregningseksempel aktivitetsbudgettering</t>
  </si>
  <si>
    <t>Peter Nordgaard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</si>
</sst>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_ * \-#,##0.00_ ;_ * &quot;-&quot;??_ ;_ @_ "/>
    <numFmt numFmtId="165" formatCode="_ * #,##0_ ;_ * \-#,##0_ ;_ * &quot;-&quot;??_ ;_ @_ "/>
    <numFmt numFmtId="166" formatCode="0.0%"/>
  </numFmts>
  <fonts count="5"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40">
    <xf numFmtId="0" fontId="0" fillId="0" borderId="0" xfId="0"/>
    <xf numFmtId="0" fontId="2" fillId="0" borderId="1" xfId="0" applyFont="1" applyBorder="1"/>
    <xf numFmtId="0" fontId="0" fillId="0" borderId="1" xfId="0" applyBorder="1"/>
    <xf numFmtId="165" fontId="0" fillId="0" borderId="1" xfId="1" applyNumberFormat="1" applyFont="1" applyBorder="1"/>
    <xf numFmtId="9" fontId="0" fillId="0" borderId="1" xfId="2" applyFont="1" applyBorder="1"/>
    <xf numFmtId="0" fontId="2" fillId="0" borderId="1" xfId="0" applyFont="1" applyBorder="1" applyAlignment="1">
      <alignment wrapText="1"/>
    </xf>
    <xf numFmtId="166" fontId="0" fillId="0" borderId="1" xfId="2" applyNumberFormat="1" applyFont="1" applyBorder="1"/>
    <xf numFmtId="0" fontId="2" fillId="0" borderId="4" xfId="0" applyFont="1" applyBorder="1" applyAlignment="1">
      <alignment horizontal="center"/>
    </xf>
    <xf numFmtId="0" fontId="0" fillId="0" borderId="4" xfId="0" applyBorder="1" applyAlignment="1">
      <alignment horizontal="center"/>
    </xf>
    <xf numFmtId="165" fontId="2" fillId="0" borderId="1" xfId="1" applyNumberFormat="1" applyFont="1" applyBorder="1"/>
    <xf numFmtId="0" fontId="0" fillId="0" borderId="8" xfId="0" applyBorder="1"/>
    <xf numFmtId="0" fontId="0" fillId="0" borderId="10" xfId="0" applyBorder="1"/>
    <xf numFmtId="0" fontId="2" fillId="0" borderId="11" xfId="0" applyFont="1" applyBorder="1"/>
    <xf numFmtId="0" fontId="0" fillId="0" borderId="11" xfId="0" applyBorder="1"/>
    <xf numFmtId="0" fontId="2" fillId="0" borderId="10" xfId="0" applyFont="1" applyBorder="1"/>
    <xf numFmtId="0" fontId="0" fillId="0" borderId="12" xfId="0" applyBorder="1"/>
    <xf numFmtId="0" fontId="0" fillId="0" borderId="13" xfId="0" applyBorder="1"/>
    <xf numFmtId="0" fontId="0" fillId="0" borderId="14" xfId="0" applyBorder="1"/>
    <xf numFmtId="9" fontId="2" fillId="0" borderId="1" xfId="2" applyFont="1" applyBorder="1"/>
    <xf numFmtId="165" fontId="0" fillId="0" borderId="0" xfId="0" applyNumberFormat="1"/>
    <xf numFmtId="166" fontId="0" fillId="0" borderId="0" xfId="2" applyNumberFormat="1" applyFont="1"/>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0" fillId="0" borderId="9"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xf>
    <xf numFmtId="0" fontId="2" fillId="0" borderId="17"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xf>
    <xf numFmtId="0" fontId="4" fillId="0" borderId="17" xfId="0" applyFont="1" applyBorder="1" applyAlignment="1">
      <alignment horizontal="center"/>
    </xf>
    <xf numFmtId="0" fontId="0" fillId="0" borderId="2" xfId="0"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xf>
    <xf numFmtId="0" fontId="3" fillId="0" borderId="17" xfId="0" applyFont="1" applyBorder="1" applyAlignment="1">
      <alignment horizontal="center"/>
    </xf>
  </cellXfs>
  <cellStyles count="3">
    <cellStyle name="Komma" xfId="1" builtinId="3"/>
    <cellStyle name="Normal" xfId="0" builtinId="0"/>
    <cellStyle name="Pro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60960</xdr:rowOff>
    </xdr:from>
    <xdr:to>
      <xdr:col>7</xdr:col>
      <xdr:colOff>83820</xdr:colOff>
      <xdr:row>14</xdr:row>
      <xdr:rowOff>53340</xdr:rowOff>
    </xdr:to>
    <xdr:sp macro="" textlink="">
      <xdr:nvSpPr>
        <xdr:cNvPr id="2" name="Tekstfelt 1">
          <a:extLst>
            <a:ext uri="{FF2B5EF4-FFF2-40B4-BE49-F238E27FC236}">
              <a16:creationId xmlns:a16="http://schemas.microsoft.com/office/drawing/2014/main" id="{42BAD8CB-4655-43BA-A8EF-DEB28CA7D050}"/>
            </a:ext>
          </a:extLst>
        </xdr:cNvPr>
        <xdr:cNvSpPr txBox="1"/>
      </xdr:nvSpPr>
      <xdr:spPr>
        <a:xfrm>
          <a:off x="609600" y="441960"/>
          <a:ext cx="6225540" cy="20040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solidFill>
                <a:schemeClr val="dk1"/>
              </a:solidFill>
              <a:effectLst/>
              <a:latin typeface="+mn-lt"/>
              <a:ea typeface="+mn-ea"/>
              <a:cs typeface="+mn-cs"/>
            </a:rPr>
            <a:t>Virksomheden Århus Ål, importerer norske ål på dåse og videresælger dem til supermarkeder og specialbutikker i Danmark. Supermarkeder køber ofte større mængder og får derfor en volumen rabat, men distributionsomkostningerne er dermed også mindre, da leveringsmængderne er større. Hver levering foretages særskilt af en ekstern vognmand og der afregnes en standardpris for en levering til en specialbutik og til et supermarked. </a:t>
          </a:r>
        </a:p>
        <a:p>
          <a:r>
            <a:rPr lang="da-DK" sz="1100">
              <a:solidFill>
                <a:schemeClr val="dk1"/>
              </a:solidFill>
              <a:effectLst/>
              <a:latin typeface="+mn-lt"/>
              <a:ea typeface="+mn-ea"/>
              <a:cs typeface="+mn-cs"/>
            </a:rPr>
            <a:t>Regnskabet for 20X6 ses nedenfor og det var et godt år for Århus Ål. Ikke desto mindre regner man med at kunne skabe et endnu større salg i 20X7, nemlig 10% større salg for Specialbutikker og 5% mere for Supermarkeder. For Supermarkeder vil man dog være nødt til at give en lidt større rabat, nemlig 1% mere end i 20X6.</a:t>
          </a:r>
        </a:p>
        <a:p>
          <a:r>
            <a:rPr lang="da-DK" sz="1100">
              <a:solidFill>
                <a:schemeClr val="dk1"/>
              </a:solidFill>
              <a:effectLst/>
              <a:latin typeface="+mn-lt"/>
              <a:ea typeface="+mn-ea"/>
              <a:cs typeface="+mn-cs"/>
            </a:rPr>
            <a:t>Indkøb af Ål sker på ét årig kontrakt til faste forhandlede priser og prisen for 20X7 vil være 2% højere end i 20X6.</a:t>
          </a:r>
        </a:p>
        <a:p>
          <a:endParaRPr lang="da-DK" sz="1100"/>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63"/>
  <sheetViews>
    <sheetView tabSelected="1" topLeftCell="A37" workbookViewId="0">
      <selection activeCell="B2" sqref="B2:G2"/>
    </sheetView>
  </sheetViews>
  <sheetFormatPr defaultRowHeight="14.4" x14ac:dyDescent="0.3"/>
  <cols>
    <col min="2" max="2" width="25.6640625" customWidth="1"/>
    <col min="3" max="4" width="11.21875" customWidth="1"/>
    <col min="5" max="5" width="14.109375" bestFit="1" customWidth="1"/>
    <col min="6" max="6" width="14" bestFit="1" customWidth="1"/>
    <col min="7" max="7" width="13.33203125" customWidth="1"/>
    <col min="8" max="8" width="1.33203125" customWidth="1"/>
    <col min="10" max="10" width="10.6640625" bestFit="1" customWidth="1"/>
  </cols>
  <sheetData>
    <row r="1" spans="2:8" ht="18.600000000000001" thickBot="1" x14ac:dyDescent="0.4">
      <c r="B1" s="33" t="s">
        <v>29</v>
      </c>
      <c r="C1" s="34"/>
      <c r="D1" s="34"/>
      <c r="E1" s="34"/>
      <c r="F1" s="34"/>
      <c r="G1" s="35"/>
    </row>
    <row r="2" spans="2:8" ht="16.2" thickBot="1" x14ac:dyDescent="0.35">
      <c r="B2" s="37" t="s">
        <v>30</v>
      </c>
      <c r="C2" s="38"/>
      <c r="D2" s="38"/>
      <c r="E2" s="38"/>
      <c r="F2" s="38"/>
      <c r="G2" s="39"/>
    </row>
    <row r="3" spans="2:8" ht="15" thickBot="1" x14ac:dyDescent="0.35">
      <c r="B3" s="30" t="s">
        <v>28</v>
      </c>
      <c r="C3" s="31"/>
      <c r="D3" s="31"/>
      <c r="E3" s="31"/>
      <c r="F3" s="31"/>
      <c r="G3" s="32"/>
    </row>
    <row r="8" spans="2:8" x14ac:dyDescent="0.3">
      <c r="B8" t="s">
        <v>6</v>
      </c>
    </row>
    <row r="15" spans="2:8" ht="15" thickBot="1" x14ac:dyDescent="0.35"/>
    <row r="16" spans="2:8" x14ac:dyDescent="0.3">
      <c r="B16" s="24" t="s">
        <v>0</v>
      </c>
      <c r="C16" s="25"/>
      <c r="D16" s="25"/>
      <c r="E16" s="25"/>
      <c r="F16" s="25"/>
      <c r="G16" s="26"/>
      <c r="H16" s="10"/>
    </row>
    <row r="17" spans="2:8" x14ac:dyDescent="0.3">
      <c r="B17" s="27"/>
      <c r="C17" s="28"/>
      <c r="D17" s="28"/>
      <c r="E17" s="28"/>
      <c r="F17" s="28"/>
      <c r="G17" s="29"/>
      <c r="H17" s="11"/>
    </row>
    <row r="18" spans="2:8" x14ac:dyDescent="0.3">
      <c r="B18" s="12" t="s">
        <v>12</v>
      </c>
      <c r="C18" s="1"/>
      <c r="D18" s="1"/>
      <c r="E18" s="1" t="s">
        <v>3</v>
      </c>
      <c r="F18" s="1" t="s">
        <v>4</v>
      </c>
      <c r="G18" s="1" t="s">
        <v>22</v>
      </c>
      <c r="H18" s="11"/>
    </row>
    <row r="19" spans="2:8" x14ac:dyDescent="0.3">
      <c r="B19" s="13" t="s">
        <v>2</v>
      </c>
      <c r="C19" s="2"/>
      <c r="D19" s="2"/>
      <c r="E19" s="3">
        <v>125000</v>
      </c>
      <c r="F19" s="3">
        <v>35000</v>
      </c>
      <c r="G19" s="3">
        <f>E19+F19</f>
        <v>160000</v>
      </c>
      <c r="H19" s="11"/>
    </row>
    <row r="20" spans="2:8" x14ac:dyDescent="0.3">
      <c r="B20" s="13" t="s">
        <v>5</v>
      </c>
      <c r="C20" s="2"/>
      <c r="D20" s="2"/>
      <c r="E20" s="3">
        <v>250</v>
      </c>
      <c r="F20" s="3">
        <v>700</v>
      </c>
      <c r="G20" s="3">
        <f>E20+F20</f>
        <v>950</v>
      </c>
      <c r="H20" s="11"/>
    </row>
    <row r="21" spans="2:8" x14ac:dyDescent="0.3">
      <c r="B21" s="13"/>
      <c r="C21" s="2"/>
      <c r="D21" s="2"/>
      <c r="E21" s="3"/>
      <c r="F21" s="3"/>
      <c r="G21" s="3"/>
      <c r="H21" s="11"/>
    </row>
    <row r="22" spans="2:8" x14ac:dyDescent="0.3">
      <c r="B22" s="13" t="s">
        <v>1</v>
      </c>
      <c r="C22" s="2"/>
      <c r="D22" s="2"/>
      <c r="E22" s="3">
        <f>E19*15</f>
        <v>1875000</v>
      </c>
      <c r="F22" s="3">
        <f>F19*25</f>
        <v>875000</v>
      </c>
      <c r="G22" s="3">
        <f>E22+F22</f>
        <v>2750000</v>
      </c>
      <c r="H22" s="11"/>
    </row>
    <row r="23" spans="2:8" x14ac:dyDescent="0.3">
      <c r="B23" s="13" t="s">
        <v>7</v>
      </c>
      <c r="C23" s="2"/>
      <c r="D23" s="2"/>
      <c r="E23" s="3">
        <f>-E22*0.03</f>
        <v>-56250</v>
      </c>
      <c r="F23" s="3">
        <v>0</v>
      </c>
      <c r="G23" s="3">
        <f>E23+F23</f>
        <v>-56250</v>
      </c>
      <c r="H23" s="11"/>
    </row>
    <row r="24" spans="2:8" x14ac:dyDescent="0.3">
      <c r="B24" s="12" t="s">
        <v>8</v>
      </c>
      <c r="C24" s="1"/>
      <c r="D24" s="1"/>
      <c r="E24" s="9">
        <f>E22+E23</f>
        <v>1818750</v>
      </c>
      <c r="F24" s="9">
        <f>F22+F23</f>
        <v>875000</v>
      </c>
      <c r="G24" s="9">
        <f>E24+F24</f>
        <v>2693750</v>
      </c>
      <c r="H24" s="14"/>
    </row>
    <row r="25" spans="2:8" x14ac:dyDescent="0.3">
      <c r="B25" s="13"/>
      <c r="C25" s="2"/>
      <c r="D25" s="2"/>
      <c r="E25" s="3"/>
      <c r="F25" s="3"/>
      <c r="G25" s="3"/>
      <c r="H25" s="11"/>
    </row>
    <row r="26" spans="2:8" x14ac:dyDescent="0.3">
      <c r="B26" s="13" t="s">
        <v>9</v>
      </c>
      <c r="C26" s="2"/>
      <c r="D26" s="2"/>
      <c r="E26" s="3">
        <f>-E19*8</f>
        <v>-1000000</v>
      </c>
      <c r="F26" s="3">
        <f>-F19*8</f>
        <v>-280000</v>
      </c>
      <c r="G26" s="3">
        <f>E26+F26</f>
        <v>-1280000</v>
      </c>
      <c r="H26" s="11"/>
    </row>
    <row r="27" spans="2:8" x14ac:dyDescent="0.3">
      <c r="B27" s="13" t="s">
        <v>23</v>
      </c>
      <c r="C27" s="2"/>
      <c r="D27" s="2"/>
      <c r="E27" s="3">
        <f>-E20*360</f>
        <v>-90000</v>
      </c>
      <c r="F27" s="3">
        <f>-F20*290</f>
        <v>-203000</v>
      </c>
      <c r="G27" s="3">
        <f>E27+F27</f>
        <v>-293000</v>
      </c>
      <c r="H27" s="11"/>
    </row>
    <row r="28" spans="2:8" x14ac:dyDescent="0.3">
      <c r="B28" s="12" t="s">
        <v>24</v>
      </c>
      <c r="C28" s="1"/>
      <c r="D28" s="1"/>
      <c r="E28" s="9">
        <f>E26+E27</f>
        <v>-1090000</v>
      </c>
      <c r="F28" s="9">
        <f t="shared" ref="F28:G28" si="0">F26+F27</f>
        <v>-483000</v>
      </c>
      <c r="G28" s="9">
        <f t="shared" si="0"/>
        <v>-1573000</v>
      </c>
      <c r="H28" s="14"/>
    </row>
    <row r="29" spans="2:8" x14ac:dyDescent="0.3">
      <c r="B29" s="13"/>
      <c r="C29" s="2"/>
      <c r="D29" s="2"/>
      <c r="E29" s="3"/>
      <c r="F29" s="3"/>
      <c r="G29" s="3"/>
      <c r="H29" s="11"/>
    </row>
    <row r="30" spans="2:8" x14ac:dyDescent="0.3">
      <c r="B30" s="12" t="s">
        <v>10</v>
      </c>
      <c r="C30" s="1"/>
      <c r="D30" s="1"/>
      <c r="E30" s="9">
        <f>E24+E28</f>
        <v>728750</v>
      </c>
      <c r="F30" s="9">
        <f>F24+F28</f>
        <v>392000</v>
      </c>
      <c r="G30" s="9">
        <f>E30+F30</f>
        <v>1120750</v>
      </c>
      <c r="H30" s="14"/>
    </row>
    <row r="31" spans="2:8" x14ac:dyDescent="0.3">
      <c r="B31" s="13"/>
      <c r="C31" s="2"/>
      <c r="D31" s="2"/>
      <c r="E31" s="2"/>
      <c r="F31" s="2"/>
      <c r="G31" s="2"/>
      <c r="H31" s="11"/>
    </row>
    <row r="32" spans="2:8" x14ac:dyDescent="0.3">
      <c r="B32" s="13" t="s">
        <v>11</v>
      </c>
      <c r="C32" s="2"/>
      <c r="D32" s="2"/>
      <c r="E32" s="4">
        <f>E30/E22</f>
        <v>0.38866666666666666</v>
      </c>
      <c r="F32" s="4">
        <f>F30/F22</f>
        <v>0.44800000000000001</v>
      </c>
      <c r="G32" s="4">
        <f>G30/G22</f>
        <v>0.40754545454545454</v>
      </c>
      <c r="H32" s="11"/>
    </row>
    <row r="33" spans="2:8" ht="6.6" customHeight="1" thickBot="1" x14ac:dyDescent="0.35">
      <c r="B33" s="15"/>
      <c r="C33" s="16"/>
      <c r="D33" s="16"/>
      <c r="E33" s="16"/>
      <c r="F33" s="16"/>
      <c r="G33" s="16"/>
      <c r="H33" s="17"/>
    </row>
    <row r="36" spans="2:8" x14ac:dyDescent="0.3">
      <c r="B36" s="21" t="s">
        <v>0</v>
      </c>
      <c r="C36" s="22"/>
      <c r="D36" s="22"/>
      <c r="E36" s="22"/>
      <c r="F36" s="23"/>
      <c r="G36" s="7"/>
      <c r="H36" s="2"/>
    </row>
    <row r="37" spans="2:8" x14ac:dyDescent="0.3">
      <c r="B37" s="36"/>
      <c r="C37" s="28"/>
      <c r="D37" s="28"/>
      <c r="E37" s="28"/>
      <c r="F37" s="29"/>
      <c r="G37" s="8"/>
      <c r="H37" s="2"/>
    </row>
    <row r="38" spans="2:8" ht="43.2" x14ac:dyDescent="0.3">
      <c r="B38" s="1" t="s">
        <v>19</v>
      </c>
      <c r="C38" s="5" t="s">
        <v>13</v>
      </c>
      <c r="D38" s="5" t="s">
        <v>14</v>
      </c>
      <c r="E38" s="1" t="s">
        <v>3</v>
      </c>
      <c r="F38" s="1" t="s">
        <v>4</v>
      </c>
      <c r="G38" s="1" t="s">
        <v>22</v>
      </c>
      <c r="H38" s="2"/>
    </row>
    <row r="39" spans="2:8" x14ac:dyDescent="0.3">
      <c r="B39" s="2" t="s">
        <v>2</v>
      </c>
      <c r="C39" s="4">
        <v>0.1</v>
      </c>
      <c r="D39" s="4">
        <v>0.05</v>
      </c>
      <c r="E39" s="3">
        <f>E19*(1+C39)</f>
        <v>137500</v>
      </c>
      <c r="F39" s="3">
        <f>F19*(1+D39)</f>
        <v>36750</v>
      </c>
      <c r="G39" s="3">
        <f>SUM(E39:F39)</f>
        <v>174250</v>
      </c>
      <c r="H39" s="2"/>
    </row>
    <row r="40" spans="2:8" x14ac:dyDescent="0.3">
      <c r="B40" s="2" t="s">
        <v>5</v>
      </c>
      <c r="C40" s="4">
        <v>0.1</v>
      </c>
      <c r="D40" s="4">
        <v>0.05</v>
      </c>
      <c r="E40" s="3">
        <f>E20*(1+C40)</f>
        <v>275</v>
      </c>
      <c r="F40" s="3">
        <f>F20*(1+D40)</f>
        <v>735</v>
      </c>
      <c r="G40" s="3">
        <f>SUM(E40:F40)</f>
        <v>1010</v>
      </c>
      <c r="H40" s="2"/>
    </row>
    <row r="41" spans="2:8" x14ac:dyDescent="0.3">
      <c r="B41" s="2"/>
      <c r="C41" s="4"/>
      <c r="D41" s="4"/>
      <c r="E41" s="3"/>
      <c r="F41" s="3"/>
      <c r="G41" s="3"/>
      <c r="H41" s="2"/>
    </row>
    <row r="42" spans="2:8" x14ac:dyDescent="0.3">
      <c r="B42" s="21" t="s">
        <v>21</v>
      </c>
      <c r="C42" s="22"/>
      <c r="D42" s="22"/>
      <c r="E42" s="22"/>
      <c r="F42" s="23"/>
      <c r="G42" s="7"/>
      <c r="H42" s="2"/>
    </row>
    <row r="43" spans="2:8" x14ac:dyDescent="0.3">
      <c r="B43" s="2" t="s">
        <v>15</v>
      </c>
      <c r="C43" s="4"/>
      <c r="D43" s="4"/>
      <c r="E43" s="3">
        <f t="shared" ref="E43:F43" si="1">E19/E20</f>
        <v>500</v>
      </c>
      <c r="F43" s="3">
        <f t="shared" si="1"/>
        <v>50</v>
      </c>
      <c r="G43" s="3">
        <f>G19/G20</f>
        <v>168.42105263157896</v>
      </c>
      <c r="H43" s="2"/>
    </row>
    <row r="44" spans="2:8" x14ac:dyDescent="0.3">
      <c r="B44" s="2" t="s">
        <v>16</v>
      </c>
      <c r="C44" s="4"/>
      <c r="D44" s="4"/>
      <c r="E44" s="3">
        <f>E22/E19</f>
        <v>15</v>
      </c>
      <c r="F44" s="3">
        <f>F22/F19</f>
        <v>25</v>
      </c>
      <c r="G44" s="3">
        <f>G22/G19</f>
        <v>17.1875</v>
      </c>
      <c r="H44" s="2"/>
    </row>
    <row r="45" spans="2:8" x14ac:dyDescent="0.3">
      <c r="B45" s="2" t="s">
        <v>20</v>
      </c>
      <c r="C45" s="4"/>
      <c r="D45" s="4"/>
      <c r="E45" s="6">
        <f>E23/E22</f>
        <v>-0.03</v>
      </c>
      <c r="F45" s="6">
        <f>F23/F22</f>
        <v>0</v>
      </c>
      <c r="G45" s="6">
        <f>G23/G22</f>
        <v>-2.0454545454545454E-2</v>
      </c>
      <c r="H45" s="2"/>
    </row>
    <row r="46" spans="2:8" x14ac:dyDescent="0.3">
      <c r="B46" s="2" t="s">
        <v>17</v>
      </c>
      <c r="C46" s="4"/>
      <c r="D46" s="4"/>
      <c r="E46" s="3">
        <f>E26/E19</f>
        <v>-8</v>
      </c>
      <c r="F46" s="3">
        <f>F26/F19</f>
        <v>-8</v>
      </c>
      <c r="G46" s="3">
        <f>G26/G19</f>
        <v>-8</v>
      </c>
      <c r="H46" s="2"/>
    </row>
    <row r="47" spans="2:8" x14ac:dyDescent="0.3">
      <c r="B47" s="2" t="s">
        <v>26</v>
      </c>
      <c r="C47" s="4"/>
      <c r="D47" s="4"/>
      <c r="E47" s="3">
        <f>E19/E20</f>
        <v>500</v>
      </c>
      <c r="F47" s="3">
        <f>F19/F20</f>
        <v>50</v>
      </c>
      <c r="G47" s="3">
        <f>G19/G20</f>
        <v>168.42105263157896</v>
      </c>
      <c r="H47" s="2"/>
    </row>
    <row r="48" spans="2:8" x14ac:dyDescent="0.3">
      <c r="B48" s="2" t="s">
        <v>25</v>
      </c>
      <c r="C48" s="4"/>
      <c r="D48" s="4"/>
      <c r="E48" s="3">
        <f>E27/E20</f>
        <v>-360</v>
      </c>
      <c r="F48" s="3">
        <f>F27/F20</f>
        <v>-290</v>
      </c>
      <c r="G48" s="3">
        <f>G27/G20</f>
        <v>-308.42105263157896</v>
      </c>
      <c r="H48" s="2"/>
    </row>
    <row r="49" spans="2:10" x14ac:dyDescent="0.3">
      <c r="B49" s="2"/>
      <c r="C49" s="4"/>
      <c r="D49" s="4"/>
      <c r="E49" s="3"/>
      <c r="F49" s="3"/>
      <c r="G49" s="3"/>
      <c r="H49" s="2"/>
    </row>
    <row r="50" spans="2:10" x14ac:dyDescent="0.3">
      <c r="B50" s="21" t="s">
        <v>18</v>
      </c>
      <c r="C50" s="22"/>
      <c r="D50" s="22"/>
      <c r="E50" s="22"/>
      <c r="F50" s="23"/>
      <c r="G50" s="7"/>
      <c r="H50" s="2"/>
    </row>
    <row r="51" spans="2:10" x14ac:dyDescent="0.3">
      <c r="B51" s="2"/>
      <c r="C51" s="4"/>
      <c r="D51" s="4"/>
      <c r="E51" s="3"/>
      <c r="F51" s="3"/>
      <c r="G51" s="3"/>
      <c r="H51" s="2"/>
    </row>
    <row r="52" spans="2:10" x14ac:dyDescent="0.3">
      <c r="B52" s="2" t="s">
        <v>1</v>
      </c>
      <c r="C52" s="4">
        <v>0.1</v>
      </c>
      <c r="D52" s="4">
        <v>0.1</v>
      </c>
      <c r="E52" s="3">
        <f>E39*E44</f>
        <v>2062500</v>
      </c>
      <c r="F52" s="3">
        <f>F39*F44</f>
        <v>918750</v>
      </c>
      <c r="G52" s="3">
        <f>SUM(E52:F52)</f>
        <v>2981250</v>
      </c>
      <c r="H52" s="2"/>
    </row>
    <row r="53" spans="2:10" x14ac:dyDescent="0.3">
      <c r="B53" s="2" t="s">
        <v>7</v>
      </c>
      <c r="C53" s="4">
        <v>-0.04</v>
      </c>
      <c r="D53" s="4">
        <v>0</v>
      </c>
      <c r="E53" s="3">
        <f>E52*C53</f>
        <v>-82500</v>
      </c>
      <c r="F53" s="3">
        <f>F52*D53</f>
        <v>0</v>
      </c>
      <c r="G53" s="3">
        <f>SUM(E53:F53)</f>
        <v>-82500</v>
      </c>
      <c r="H53" s="2"/>
    </row>
    <row r="54" spans="2:10" x14ac:dyDescent="0.3">
      <c r="B54" s="1" t="s">
        <v>8</v>
      </c>
      <c r="C54" s="18">
        <v>0.1</v>
      </c>
      <c r="D54" s="18">
        <v>0.1</v>
      </c>
      <c r="E54" s="9">
        <f>E52+E53</f>
        <v>1980000</v>
      </c>
      <c r="F54" s="9">
        <f>F52+F53</f>
        <v>918750</v>
      </c>
      <c r="G54" s="9">
        <f>SUM(E54:F54)</f>
        <v>2898750</v>
      </c>
      <c r="H54" s="2"/>
      <c r="J54" s="19">
        <f>G54*0.1</f>
        <v>289875</v>
      </c>
    </row>
    <row r="55" spans="2:10" x14ac:dyDescent="0.3">
      <c r="B55" s="2"/>
      <c r="C55" s="2"/>
      <c r="D55" s="2"/>
      <c r="E55" s="3"/>
      <c r="F55" s="3"/>
      <c r="G55" s="3"/>
      <c r="H55" s="2"/>
    </row>
    <row r="56" spans="2:10" x14ac:dyDescent="0.3">
      <c r="B56" s="2" t="s">
        <v>9</v>
      </c>
      <c r="C56" s="4">
        <v>0.02</v>
      </c>
      <c r="D56" s="4">
        <v>0.02</v>
      </c>
      <c r="E56" s="3">
        <f>E39*E46*(1+C56)</f>
        <v>-1122000</v>
      </c>
      <c r="F56" s="3">
        <f>F39*F46*(1+D56)</f>
        <v>-299880</v>
      </c>
      <c r="G56" s="3">
        <f>SUM(E56:F56)</f>
        <v>-1421880</v>
      </c>
      <c r="H56" s="2"/>
    </row>
    <row r="57" spans="2:10" x14ac:dyDescent="0.3">
      <c r="B57" s="2" t="s">
        <v>27</v>
      </c>
      <c r="C57" s="2"/>
      <c r="D57" s="2"/>
      <c r="E57" s="3">
        <f>E40*E48</f>
        <v>-99000</v>
      </c>
      <c r="F57" s="3">
        <f>F40*F48</f>
        <v>-213150</v>
      </c>
      <c r="G57" s="3">
        <f>SUM(E57:F57)</f>
        <v>-312150</v>
      </c>
      <c r="H57" s="2"/>
    </row>
    <row r="58" spans="2:10" x14ac:dyDescent="0.3">
      <c r="B58" s="1" t="s">
        <v>24</v>
      </c>
      <c r="C58" s="1"/>
      <c r="D58" s="1"/>
      <c r="E58" s="9">
        <f>E56+E57</f>
        <v>-1221000</v>
      </c>
      <c r="F58" s="9">
        <f>F56+F57</f>
        <v>-513030</v>
      </c>
      <c r="G58" s="9">
        <f>SUM(E58:F58)</f>
        <v>-1734030</v>
      </c>
      <c r="H58" s="2"/>
      <c r="J58" s="19">
        <f>G58+J54</f>
        <v>-1444155</v>
      </c>
    </row>
    <row r="59" spans="2:10" x14ac:dyDescent="0.3">
      <c r="B59" s="2"/>
      <c r="C59" s="2"/>
      <c r="D59" s="2"/>
      <c r="E59" s="3"/>
      <c r="F59" s="3"/>
      <c r="G59" s="3"/>
      <c r="H59" s="2"/>
    </row>
    <row r="60" spans="2:10" x14ac:dyDescent="0.3">
      <c r="B60" s="1" t="s">
        <v>10</v>
      </c>
      <c r="C60" s="1"/>
      <c r="D60" s="1"/>
      <c r="E60" s="9">
        <f>E54+E58</f>
        <v>759000</v>
      </c>
      <c r="F60" s="9">
        <f>F54+F58</f>
        <v>405720</v>
      </c>
      <c r="G60" s="9">
        <f>SUM(E60:F60)</f>
        <v>1164720</v>
      </c>
      <c r="H60" s="2"/>
      <c r="J60" s="19">
        <f>G60+J54</f>
        <v>1454595</v>
      </c>
    </row>
    <row r="61" spans="2:10" x14ac:dyDescent="0.3">
      <c r="B61" s="2"/>
      <c r="C61" s="2"/>
      <c r="D61" s="2"/>
      <c r="E61" s="2"/>
      <c r="F61" s="2"/>
      <c r="G61" s="2"/>
      <c r="H61" s="2"/>
      <c r="J61" s="20">
        <f>J54/J60</f>
        <v>0.19928227444752664</v>
      </c>
    </row>
    <row r="62" spans="2:10" x14ac:dyDescent="0.3">
      <c r="B62" s="2" t="s">
        <v>11</v>
      </c>
      <c r="C62" s="2"/>
      <c r="D62" s="2"/>
      <c r="E62" s="4">
        <f>E60/E52</f>
        <v>0.36799999999999999</v>
      </c>
      <c r="F62" s="4">
        <f>F60/F52</f>
        <v>0.44159999999999999</v>
      </c>
      <c r="G62" s="4">
        <f>G60/G52</f>
        <v>0.39068176100628932</v>
      </c>
      <c r="H62" s="2"/>
    </row>
    <row r="63" spans="2:10" x14ac:dyDescent="0.3">
      <c r="B63" s="2"/>
      <c r="C63" s="2"/>
      <c r="D63" s="2"/>
      <c r="E63" s="2"/>
      <c r="F63" s="2"/>
      <c r="G63" s="2"/>
      <c r="H63" s="2"/>
    </row>
  </sheetData>
  <mergeCells count="9">
    <mergeCell ref="B50:F50"/>
    <mergeCell ref="B16:G16"/>
    <mergeCell ref="B17:G17"/>
    <mergeCell ref="B3:G3"/>
    <mergeCell ref="B1:G1"/>
    <mergeCell ref="B36:F36"/>
    <mergeCell ref="B37:F37"/>
    <mergeCell ref="B42:F42"/>
    <mergeCell ref="B2:G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Århus Ål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dc:creator>
  <cp:lastModifiedBy>Peter N</cp:lastModifiedBy>
  <dcterms:created xsi:type="dcterms:W3CDTF">2017-08-24T07:38:48Z</dcterms:created>
  <dcterms:modified xsi:type="dcterms:W3CDTF">2020-11-18T12:28:21Z</dcterms:modified>
</cp:coreProperties>
</file>